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nebandy.sharepoint.com/sites/vasternorrland.kansliet/Shared Documents/General/2024-25/Årsmöteshandlingar/"/>
    </mc:Choice>
  </mc:AlternateContent>
  <xr:revisionPtr revIDLastSave="59" documentId="8_{D6460E66-D35A-42D0-BA3B-E54C07A78178}" xr6:coauthVersionLast="47" xr6:coauthVersionMax="47" xr10:uidLastSave="{00B3F29C-0A71-465D-B279-9251D1886D18}"/>
  <bookViews>
    <workbookView xWindow="-120" yWindow="-120" windowWidth="29040" windowHeight="15840" xr2:uid="{00000000-000D-0000-FFFF-FFFF00000000}"/>
  </bookViews>
  <sheets>
    <sheet name="TOTALT" sheetId="11" r:id="rId1"/>
    <sheet name="Kst 10" sheetId="2" r:id="rId2"/>
    <sheet name="Kst 20" sheetId="3" r:id="rId3"/>
    <sheet name="Kst 30" sheetId="4" r:id="rId4"/>
    <sheet name="Kst 40" sheetId="5" r:id="rId5"/>
    <sheet name="Kst 50" sheetId="6" r:id="rId6"/>
    <sheet name="Kst 60" sheetId="7" r:id="rId7"/>
    <sheet name="Kst 70" sheetId="8" r:id="rId8"/>
    <sheet name="Kst 75" sheetId="9" r:id="rId9"/>
    <sheet name="Kst 80" sheetId="10" r:id="rId10"/>
    <sheet name="Budgetmall" sheetId="1" r:id="rId11"/>
  </sheets>
  <definedNames>
    <definedName name="_xlnm.Print_Area" localSheetId="0">TOTALT!$A$1:$B$95</definedName>
    <definedName name="_xlnm.Print_Titles" localSheetId="10">Budgetmall!$2:$2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1" l="1"/>
  <c r="B60" i="11"/>
  <c r="B81" i="11" l="1"/>
  <c r="B34" i="11" l="1"/>
  <c r="B93" i="11" l="1"/>
  <c r="B88" i="11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F78" i="10"/>
  <c r="E78" i="10"/>
  <c r="C78" i="10"/>
  <c r="B78" i="10"/>
  <c r="V77" i="10"/>
  <c r="W77" i="10" s="1"/>
  <c r="G77" i="10"/>
  <c r="D77" i="10"/>
  <c r="D78" i="10" s="1"/>
  <c r="V76" i="10"/>
  <c r="G76" i="10"/>
  <c r="D76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F71" i="10"/>
  <c r="E71" i="10"/>
  <c r="C71" i="10"/>
  <c r="B71" i="10"/>
  <c r="V70" i="10"/>
  <c r="V71" i="10" s="1"/>
  <c r="G70" i="10"/>
  <c r="G71" i="10" s="1"/>
  <c r="D70" i="10"/>
  <c r="D71" i="10" s="1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F67" i="10"/>
  <c r="E67" i="10"/>
  <c r="C67" i="10"/>
  <c r="B67" i="10"/>
  <c r="V66" i="10"/>
  <c r="W66" i="10" s="1"/>
  <c r="G66" i="10"/>
  <c r="D66" i="10"/>
  <c r="V65" i="10"/>
  <c r="W65" i="10" s="1"/>
  <c r="G65" i="10"/>
  <c r="D65" i="10"/>
  <c r="V64" i="10"/>
  <c r="W64" i="10" s="1"/>
  <c r="G64" i="10"/>
  <c r="D64" i="10"/>
  <c r="V63" i="10"/>
  <c r="W63" i="10" s="1"/>
  <c r="G63" i="10"/>
  <c r="D63" i="10"/>
  <c r="V62" i="10"/>
  <c r="W62" i="10" s="1"/>
  <c r="G62" i="10"/>
  <c r="D62" i="10"/>
  <c r="V61" i="10"/>
  <c r="W61" i="10" s="1"/>
  <c r="G61" i="10"/>
  <c r="D61" i="10"/>
  <c r="V60" i="10"/>
  <c r="W60" i="10" s="1"/>
  <c r="G60" i="10"/>
  <c r="D60" i="10"/>
  <c r="V59" i="10"/>
  <c r="W59" i="10" s="1"/>
  <c r="G59" i="10"/>
  <c r="D59" i="10"/>
  <c r="V58" i="10"/>
  <c r="W58" i="10" s="1"/>
  <c r="G58" i="10"/>
  <c r="D58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F55" i="10"/>
  <c r="E55" i="10"/>
  <c r="C55" i="10"/>
  <c r="B55" i="10"/>
  <c r="V54" i="10"/>
  <c r="W54" i="10" s="1"/>
  <c r="G54" i="10"/>
  <c r="D54" i="10"/>
  <c r="V53" i="10"/>
  <c r="W53" i="10" s="1"/>
  <c r="G53" i="10"/>
  <c r="D53" i="10"/>
  <c r="V52" i="10"/>
  <c r="W52" i="10" s="1"/>
  <c r="G52" i="10"/>
  <c r="D52" i="10"/>
  <c r="V51" i="10"/>
  <c r="W51" i="10" s="1"/>
  <c r="G51" i="10"/>
  <c r="D51" i="10"/>
  <c r="V50" i="10"/>
  <c r="W50" i="10" s="1"/>
  <c r="G50" i="10"/>
  <c r="D50" i="10"/>
  <c r="V49" i="10"/>
  <c r="W49" i="10" s="1"/>
  <c r="G49" i="10"/>
  <c r="D49" i="10"/>
  <c r="V48" i="10"/>
  <c r="W48" i="10" s="1"/>
  <c r="G48" i="10"/>
  <c r="D48" i="10"/>
  <c r="V47" i="10"/>
  <c r="W47" i="10" s="1"/>
  <c r="G47" i="10"/>
  <c r="D47" i="10"/>
  <c r="V46" i="10"/>
  <c r="W46" i="10" s="1"/>
  <c r="G46" i="10"/>
  <c r="D46" i="10"/>
  <c r="V45" i="10"/>
  <c r="W45" i="10" s="1"/>
  <c r="G45" i="10"/>
  <c r="D45" i="10"/>
  <c r="V44" i="10"/>
  <c r="W44" i="10" s="1"/>
  <c r="G44" i="10"/>
  <c r="D44" i="10"/>
  <c r="V43" i="10"/>
  <c r="W43" i="10" s="1"/>
  <c r="G43" i="10"/>
  <c r="D43" i="10"/>
  <c r="V42" i="10"/>
  <c r="W42" i="10" s="1"/>
  <c r="G42" i="10"/>
  <c r="D42" i="10"/>
  <c r="V41" i="10"/>
  <c r="W41" i="10" s="1"/>
  <c r="G41" i="10"/>
  <c r="D41" i="10"/>
  <c r="V40" i="10"/>
  <c r="W40" i="10" s="1"/>
  <c r="G40" i="10"/>
  <c r="D40" i="10"/>
  <c r="V39" i="10"/>
  <c r="W39" i="10" s="1"/>
  <c r="G39" i="10"/>
  <c r="D39" i="10"/>
  <c r="V38" i="10"/>
  <c r="W38" i="10" s="1"/>
  <c r="G38" i="10"/>
  <c r="D38" i="10"/>
  <c r="U33" i="10"/>
  <c r="U82" i="10" s="1"/>
  <c r="T33" i="10"/>
  <c r="S33" i="10"/>
  <c r="R33" i="10"/>
  <c r="Q33" i="10"/>
  <c r="P33" i="10"/>
  <c r="O33" i="10"/>
  <c r="N33" i="10"/>
  <c r="M33" i="10"/>
  <c r="L33" i="10"/>
  <c r="K33" i="10"/>
  <c r="J33" i="10"/>
  <c r="I33" i="10"/>
  <c r="F33" i="10"/>
  <c r="E33" i="10"/>
  <c r="C33" i="10"/>
  <c r="B33" i="10"/>
  <c r="V32" i="10"/>
  <c r="W32" i="10" s="1"/>
  <c r="G32" i="10"/>
  <c r="D32" i="10"/>
  <c r="V31" i="10"/>
  <c r="W31" i="10" s="1"/>
  <c r="G31" i="10"/>
  <c r="D31" i="10"/>
  <c r="V30" i="10"/>
  <c r="W30" i="10" s="1"/>
  <c r="G30" i="10"/>
  <c r="D30" i="10"/>
  <c r="V29" i="10"/>
  <c r="W29" i="10" s="1"/>
  <c r="G29" i="10"/>
  <c r="D29" i="10"/>
  <c r="V28" i="10"/>
  <c r="W28" i="10" s="1"/>
  <c r="G28" i="10"/>
  <c r="D28" i="10"/>
  <c r="V27" i="10"/>
  <c r="W27" i="10" s="1"/>
  <c r="G27" i="10"/>
  <c r="D27" i="10"/>
  <c r="V26" i="10"/>
  <c r="W26" i="10" s="1"/>
  <c r="G26" i="10"/>
  <c r="D26" i="10"/>
  <c r="V25" i="10"/>
  <c r="W25" i="10" s="1"/>
  <c r="G25" i="10"/>
  <c r="D25" i="10"/>
  <c r="V24" i="10"/>
  <c r="W24" i="10" s="1"/>
  <c r="G24" i="10"/>
  <c r="D24" i="10"/>
  <c r="V23" i="10"/>
  <c r="G23" i="10"/>
  <c r="D23" i="10"/>
  <c r="E19" i="10"/>
  <c r="E35" i="10" s="1"/>
  <c r="E73" i="10" s="1"/>
  <c r="E80" i="10" s="1"/>
  <c r="E84" i="10" s="1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F17" i="10"/>
  <c r="E17" i="10"/>
  <c r="C17" i="10"/>
  <c r="B17" i="10"/>
  <c r="V16" i="10"/>
  <c r="W16" i="10" s="1"/>
  <c r="G16" i="10"/>
  <c r="D16" i="10"/>
  <c r="V15" i="10"/>
  <c r="G15" i="10"/>
  <c r="D15" i="10"/>
  <c r="U12" i="10"/>
  <c r="T12" i="10"/>
  <c r="T19" i="10" s="1"/>
  <c r="S12" i="10"/>
  <c r="R12" i="10"/>
  <c r="Q12" i="10"/>
  <c r="P12" i="10"/>
  <c r="P19" i="10" s="1"/>
  <c r="O12" i="10"/>
  <c r="N12" i="10"/>
  <c r="M12" i="10"/>
  <c r="L12" i="10"/>
  <c r="L19" i="10" s="1"/>
  <c r="K12" i="10"/>
  <c r="J12" i="10"/>
  <c r="I12" i="10"/>
  <c r="F12" i="10"/>
  <c r="F19" i="10" s="1"/>
  <c r="E12" i="10"/>
  <c r="C12" i="10"/>
  <c r="B12" i="10"/>
  <c r="V11" i="10"/>
  <c r="W11" i="10" s="1"/>
  <c r="G11" i="10"/>
  <c r="D11" i="10"/>
  <c r="V10" i="10"/>
  <c r="W10" i="10" s="1"/>
  <c r="G10" i="10"/>
  <c r="D10" i="10"/>
  <c r="V9" i="10"/>
  <c r="W9" i="10" s="1"/>
  <c r="G9" i="10"/>
  <c r="D9" i="10"/>
  <c r="V8" i="10"/>
  <c r="W8" i="10" s="1"/>
  <c r="G8" i="10"/>
  <c r="D8" i="10"/>
  <c r="V7" i="10"/>
  <c r="W7" i="10" s="1"/>
  <c r="G7" i="10"/>
  <c r="D7" i="10"/>
  <c r="V6" i="10"/>
  <c r="W6" i="10" s="1"/>
  <c r="G6" i="10"/>
  <c r="D6" i="10"/>
  <c r="V5" i="10"/>
  <c r="G5" i="10"/>
  <c r="D5" i="10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F78" i="9"/>
  <c r="E78" i="9"/>
  <c r="C78" i="9"/>
  <c r="B78" i="9"/>
  <c r="V77" i="9"/>
  <c r="W77" i="9" s="1"/>
  <c r="G77" i="9"/>
  <c r="D77" i="9"/>
  <c r="V76" i="9"/>
  <c r="G76" i="9"/>
  <c r="D76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F71" i="9"/>
  <c r="E71" i="9"/>
  <c r="C71" i="9"/>
  <c r="B71" i="9"/>
  <c r="V70" i="9"/>
  <c r="W70" i="9" s="1"/>
  <c r="G70" i="9"/>
  <c r="G71" i="9" s="1"/>
  <c r="D70" i="9"/>
  <c r="D71" i="9" s="1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F67" i="9"/>
  <c r="E67" i="9"/>
  <c r="C67" i="9"/>
  <c r="B67" i="9"/>
  <c r="V66" i="9"/>
  <c r="W66" i="9" s="1"/>
  <c r="G66" i="9"/>
  <c r="D66" i="9"/>
  <c r="V65" i="9"/>
  <c r="W65" i="9" s="1"/>
  <c r="G65" i="9"/>
  <c r="D65" i="9"/>
  <c r="V64" i="9"/>
  <c r="W64" i="9" s="1"/>
  <c r="G64" i="9"/>
  <c r="D64" i="9"/>
  <c r="V63" i="9"/>
  <c r="W63" i="9" s="1"/>
  <c r="G63" i="9"/>
  <c r="D63" i="9"/>
  <c r="V62" i="9"/>
  <c r="W62" i="9" s="1"/>
  <c r="G62" i="9"/>
  <c r="D62" i="9"/>
  <c r="V61" i="9"/>
  <c r="W61" i="9" s="1"/>
  <c r="G61" i="9"/>
  <c r="D61" i="9"/>
  <c r="V60" i="9"/>
  <c r="W60" i="9" s="1"/>
  <c r="G60" i="9"/>
  <c r="D60" i="9"/>
  <c r="V59" i="9"/>
  <c r="W59" i="9" s="1"/>
  <c r="G59" i="9"/>
  <c r="D59" i="9"/>
  <c r="V58" i="9"/>
  <c r="W58" i="9" s="1"/>
  <c r="G58" i="9"/>
  <c r="D58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F55" i="9"/>
  <c r="E55" i="9"/>
  <c r="C55" i="9"/>
  <c r="B55" i="9"/>
  <c r="V54" i="9"/>
  <c r="W54" i="9" s="1"/>
  <c r="G54" i="9"/>
  <c r="D54" i="9"/>
  <c r="V53" i="9"/>
  <c r="W53" i="9" s="1"/>
  <c r="G53" i="9"/>
  <c r="D53" i="9"/>
  <c r="V52" i="9"/>
  <c r="W52" i="9" s="1"/>
  <c r="G52" i="9"/>
  <c r="D52" i="9"/>
  <c r="V51" i="9"/>
  <c r="W51" i="9" s="1"/>
  <c r="G51" i="9"/>
  <c r="D51" i="9"/>
  <c r="V50" i="9"/>
  <c r="W50" i="9" s="1"/>
  <c r="G50" i="9"/>
  <c r="D50" i="9"/>
  <c r="V49" i="9"/>
  <c r="W49" i="9" s="1"/>
  <c r="G49" i="9"/>
  <c r="D49" i="9"/>
  <c r="V48" i="9"/>
  <c r="W48" i="9" s="1"/>
  <c r="G48" i="9"/>
  <c r="D48" i="9"/>
  <c r="V47" i="9"/>
  <c r="W47" i="9" s="1"/>
  <c r="G47" i="9"/>
  <c r="D47" i="9"/>
  <c r="V46" i="9"/>
  <c r="W46" i="9" s="1"/>
  <c r="G46" i="9"/>
  <c r="D46" i="9"/>
  <c r="V45" i="9"/>
  <c r="W45" i="9" s="1"/>
  <c r="G45" i="9"/>
  <c r="D45" i="9"/>
  <c r="V44" i="9"/>
  <c r="W44" i="9" s="1"/>
  <c r="G44" i="9"/>
  <c r="D44" i="9"/>
  <c r="V43" i="9"/>
  <c r="W43" i="9" s="1"/>
  <c r="G43" i="9"/>
  <c r="D43" i="9"/>
  <c r="V42" i="9"/>
  <c r="W42" i="9" s="1"/>
  <c r="G42" i="9"/>
  <c r="D42" i="9"/>
  <c r="V41" i="9"/>
  <c r="W41" i="9" s="1"/>
  <c r="G41" i="9"/>
  <c r="D41" i="9"/>
  <c r="V40" i="9"/>
  <c r="W40" i="9" s="1"/>
  <c r="G40" i="9"/>
  <c r="D40" i="9"/>
  <c r="V39" i="9"/>
  <c r="W39" i="9" s="1"/>
  <c r="G39" i="9"/>
  <c r="D39" i="9"/>
  <c r="V38" i="9"/>
  <c r="W38" i="9" s="1"/>
  <c r="G38" i="9"/>
  <c r="D38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F33" i="9"/>
  <c r="E33" i="9"/>
  <c r="C33" i="9"/>
  <c r="B33" i="9"/>
  <c r="V32" i="9"/>
  <c r="W32" i="9" s="1"/>
  <c r="G32" i="9"/>
  <c r="D32" i="9"/>
  <c r="V31" i="9"/>
  <c r="W31" i="9" s="1"/>
  <c r="G31" i="9"/>
  <c r="D31" i="9"/>
  <c r="V30" i="9"/>
  <c r="W30" i="9" s="1"/>
  <c r="G30" i="9"/>
  <c r="D30" i="9"/>
  <c r="V29" i="9"/>
  <c r="W29" i="9" s="1"/>
  <c r="G29" i="9"/>
  <c r="D29" i="9"/>
  <c r="V28" i="9"/>
  <c r="W28" i="9" s="1"/>
  <c r="G28" i="9"/>
  <c r="D28" i="9"/>
  <c r="V27" i="9"/>
  <c r="W27" i="9" s="1"/>
  <c r="G27" i="9"/>
  <c r="D27" i="9"/>
  <c r="V26" i="9"/>
  <c r="W26" i="9" s="1"/>
  <c r="G26" i="9"/>
  <c r="D26" i="9"/>
  <c r="V25" i="9"/>
  <c r="W25" i="9" s="1"/>
  <c r="G25" i="9"/>
  <c r="D25" i="9"/>
  <c r="V24" i="9"/>
  <c r="W24" i="9" s="1"/>
  <c r="G24" i="9"/>
  <c r="D24" i="9"/>
  <c r="V23" i="9"/>
  <c r="G23" i="9"/>
  <c r="D23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F17" i="9"/>
  <c r="E17" i="9"/>
  <c r="C17" i="9"/>
  <c r="B17" i="9"/>
  <c r="V16" i="9"/>
  <c r="W16" i="9" s="1"/>
  <c r="G16" i="9"/>
  <c r="D16" i="9"/>
  <c r="V15" i="9"/>
  <c r="G15" i="9"/>
  <c r="D15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F12" i="9"/>
  <c r="E12" i="9"/>
  <c r="C12" i="9"/>
  <c r="B12" i="9"/>
  <c r="V11" i="9"/>
  <c r="W11" i="9" s="1"/>
  <c r="G11" i="9"/>
  <c r="D11" i="9"/>
  <c r="V10" i="9"/>
  <c r="W10" i="9" s="1"/>
  <c r="G10" i="9"/>
  <c r="D10" i="9"/>
  <c r="V9" i="9"/>
  <c r="W9" i="9" s="1"/>
  <c r="G9" i="9"/>
  <c r="D9" i="9"/>
  <c r="V8" i="9"/>
  <c r="W8" i="9" s="1"/>
  <c r="G8" i="9"/>
  <c r="D8" i="9"/>
  <c r="V7" i="9"/>
  <c r="W7" i="9" s="1"/>
  <c r="G7" i="9"/>
  <c r="D7" i="9"/>
  <c r="V6" i="9"/>
  <c r="W6" i="9" s="1"/>
  <c r="G6" i="9"/>
  <c r="D6" i="9"/>
  <c r="V5" i="9"/>
  <c r="G5" i="9"/>
  <c r="D5" i="9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F78" i="8"/>
  <c r="E78" i="8"/>
  <c r="C78" i="8"/>
  <c r="B78" i="8"/>
  <c r="V77" i="8"/>
  <c r="W77" i="8" s="1"/>
  <c r="G77" i="8"/>
  <c r="D77" i="8"/>
  <c r="D78" i="8" s="1"/>
  <c r="V76" i="8"/>
  <c r="G76" i="8"/>
  <c r="D76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F71" i="8"/>
  <c r="E71" i="8"/>
  <c r="C71" i="8"/>
  <c r="B71" i="8"/>
  <c r="V70" i="8"/>
  <c r="V71" i="8" s="1"/>
  <c r="W71" i="8" s="1"/>
  <c r="G70" i="8"/>
  <c r="G71" i="8" s="1"/>
  <c r="D70" i="8"/>
  <c r="D71" i="8" s="1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F67" i="8"/>
  <c r="E67" i="8"/>
  <c r="C67" i="8"/>
  <c r="B67" i="8"/>
  <c r="V66" i="8"/>
  <c r="W66" i="8" s="1"/>
  <c r="G66" i="8"/>
  <c r="D66" i="8"/>
  <c r="V65" i="8"/>
  <c r="W65" i="8" s="1"/>
  <c r="G65" i="8"/>
  <c r="D65" i="8"/>
  <c r="V64" i="8"/>
  <c r="W64" i="8" s="1"/>
  <c r="G64" i="8"/>
  <c r="D64" i="8"/>
  <c r="W63" i="8"/>
  <c r="V63" i="8"/>
  <c r="G63" i="8"/>
  <c r="D63" i="8"/>
  <c r="V62" i="8"/>
  <c r="W62" i="8" s="1"/>
  <c r="G62" i="8"/>
  <c r="D62" i="8"/>
  <c r="V61" i="8"/>
  <c r="W61" i="8" s="1"/>
  <c r="G61" i="8"/>
  <c r="D61" i="8"/>
  <c r="V60" i="8"/>
  <c r="W60" i="8" s="1"/>
  <c r="G60" i="8"/>
  <c r="D60" i="8"/>
  <c r="V59" i="8"/>
  <c r="W59" i="8" s="1"/>
  <c r="G59" i="8"/>
  <c r="D59" i="8"/>
  <c r="V58" i="8"/>
  <c r="W58" i="8" s="1"/>
  <c r="G58" i="8"/>
  <c r="D58" i="8"/>
  <c r="U55" i="8"/>
  <c r="U82" i="8" s="1"/>
  <c r="T55" i="8"/>
  <c r="S55" i="8"/>
  <c r="R55" i="8"/>
  <c r="Q55" i="8"/>
  <c r="P55" i="8"/>
  <c r="O55" i="8"/>
  <c r="N55" i="8"/>
  <c r="M55" i="8"/>
  <c r="L55" i="8"/>
  <c r="K55" i="8"/>
  <c r="J55" i="8"/>
  <c r="I55" i="8"/>
  <c r="F55" i="8"/>
  <c r="E55" i="8"/>
  <c r="C55" i="8"/>
  <c r="B55" i="8"/>
  <c r="V54" i="8"/>
  <c r="W54" i="8" s="1"/>
  <c r="G54" i="8"/>
  <c r="D54" i="8"/>
  <c r="V53" i="8"/>
  <c r="W53" i="8" s="1"/>
  <c r="G53" i="8"/>
  <c r="D53" i="8"/>
  <c r="V52" i="8"/>
  <c r="W52" i="8" s="1"/>
  <c r="G52" i="8"/>
  <c r="D52" i="8"/>
  <c r="V51" i="8"/>
  <c r="W51" i="8" s="1"/>
  <c r="G51" i="8"/>
  <c r="D51" i="8"/>
  <c r="V50" i="8"/>
  <c r="W50" i="8" s="1"/>
  <c r="G50" i="8"/>
  <c r="D50" i="8"/>
  <c r="V49" i="8"/>
  <c r="W49" i="8" s="1"/>
  <c r="G49" i="8"/>
  <c r="D49" i="8"/>
  <c r="V48" i="8"/>
  <c r="W48" i="8" s="1"/>
  <c r="G48" i="8"/>
  <c r="D48" i="8"/>
  <c r="V47" i="8"/>
  <c r="W47" i="8" s="1"/>
  <c r="G47" i="8"/>
  <c r="D47" i="8"/>
  <c r="W46" i="8"/>
  <c r="V46" i="8"/>
  <c r="G46" i="8"/>
  <c r="D46" i="8"/>
  <c r="V45" i="8"/>
  <c r="W45" i="8" s="1"/>
  <c r="G45" i="8"/>
  <c r="D45" i="8"/>
  <c r="V44" i="8"/>
  <c r="W44" i="8" s="1"/>
  <c r="G44" i="8"/>
  <c r="D44" i="8"/>
  <c r="V43" i="8"/>
  <c r="W43" i="8" s="1"/>
  <c r="G43" i="8"/>
  <c r="D43" i="8"/>
  <c r="V42" i="8"/>
  <c r="W42" i="8" s="1"/>
  <c r="G42" i="8"/>
  <c r="D42" i="8"/>
  <c r="V41" i="8"/>
  <c r="W41" i="8" s="1"/>
  <c r="G41" i="8"/>
  <c r="D41" i="8"/>
  <c r="V40" i="8"/>
  <c r="W40" i="8" s="1"/>
  <c r="G40" i="8"/>
  <c r="D40" i="8"/>
  <c r="V39" i="8"/>
  <c r="W39" i="8" s="1"/>
  <c r="G39" i="8"/>
  <c r="D39" i="8"/>
  <c r="V38" i="8"/>
  <c r="W38" i="8" s="1"/>
  <c r="G38" i="8"/>
  <c r="D38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F33" i="8"/>
  <c r="E33" i="8"/>
  <c r="C33" i="8"/>
  <c r="B33" i="8"/>
  <c r="V32" i="8"/>
  <c r="W32" i="8" s="1"/>
  <c r="G32" i="8"/>
  <c r="D32" i="8"/>
  <c r="V31" i="8"/>
  <c r="W31" i="8" s="1"/>
  <c r="G31" i="8"/>
  <c r="D31" i="8"/>
  <c r="V30" i="8"/>
  <c r="W30" i="8" s="1"/>
  <c r="G30" i="8"/>
  <c r="D30" i="8"/>
  <c r="V29" i="8"/>
  <c r="W29" i="8" s="1"/>
  <c r="G29" i="8"/>
  <c r="D29" i="8"/>
  <c r="V28" i="8"/>
  <c r="W28" i="8" s="1"/>
  <c r="G28" i="8"/>
  <c r="D28" i="8"/>
  <c r="V27" i="8"/>
  <c r="W27" i="8" s="1"/>
  <c r="G27" i="8"/>
  <c r="D27" i="8"/>
  <c r="V26" i="8"/>
  <c r="W26" i="8" s="1"/>
  <c r="G26" i="8"/>
  <c r="D26" i="8"/>
  <c r="V25" i="8"/>
  <c r="W25" i="8" s="1"/>
  <c r="G25" i="8"/>
  <c r="D25" i="8"/>
  <c r="V24" i="8"/>
  <c r="W24" i="8" s="1"/>
  <c r="G24" i="8"/>
  <c r="D24" i="8"/>
  <c r="V23" i="8"/>
  <c r="G23" i="8"/>
  <c r="D23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F17" i="8"/>
  <c r="E17" i="8"/>
  <c r="C17" i="8"/>
  <c r="B17" i="8"/>
  <c r="V16" i="8"/>
  <c r="W16" i="8" s="1"/>
  <c r="G16" i="8"/>
  <c r="D16" i="8"/>
  <c r="V15" i="8"/>
  <c r="G15" i="8"/>
  <c r="D15" i="8"/>
  <c r="U12" i="8"/>
  <c r="U19" i="8" s="1"/>
  <c r="U35" i="8" s="1"/>
  <c r="T12" i="8"/>
  <c r="S12" i="8"/>
  <c r="R12" i="8"/>
  <c r="Q12" i="8"/>
  <c r="Q19" i="8" s="1"/>
  <c r="P12" i="8"/>
  <c r="O12" i="8"/>
  <c r="N12" i="8"/>
  <c r="M12" i="8"/>
  <c r="M19" i="8" s="1"/>
  <c r="L12" i="8"/>
  <c r="K12" i="8"/>
  <c r="J12" i="8"/>
  <c r="I12" i="8"/>
  <c r="I19" i="8" s="1"/>
  <c r="F12" i="8"/>
  <c r="E12" i="8"/>
  <c r="C12" i="8"/>
  <c r="B12" i="8"/>
  <c r="V11" i="8"/>
  <c r="W11" i="8" s="1"/>
  <c r="G11" i="8"/>
  <c r="D11" i="8"/>
  <c r="V10" i="8"/>
  <c r="W10" i="8" s="1"/>
  <c r="G10" i="8"/>
  <c r="D10" i="8"/>
  <c r="V9" i="8"/>
  <c r="W9" i="8" s="1"/>
  <c r="G9" i="8"/>
  <c r="D9" i="8"/>
  <c r="V8" i="8"/>
  <c r="W8" i="8" s="1"/>
  <c r="G8" i="8"/>
  <c r="D8" i="8"/>
  <c r="V7" i="8"/>
  <c r="W7" i="8" s="1"/>
  <c r="G7" i="8"/>
  <c r="D7" i="8"/>
  <c r="V6" i="8"/>
  <c r="W6" i="8" s="1"/>
  <c r="G6" i="8"/>
  <c r="D6" i="8"/>
  <c r="V5" i="8"/>
  <c r="G5" i="8"/>
  <c r="D5" i="8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F78" i="7"/>
  <c r="E78" i="7"/>
  <c r="C78" i="7"/>
  <c r="B78" i="7"/>
  <c r="V77" i="7"/>
  <c r="W77" i="7" s="1"/>
  <c r="G77" i="7"/>
  <c r="D77" i="7"/>
  <c r="V76" i="7"/>
  <c r="G76" i="7"/>
  <c r="D76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F71" i="7"/>
  <c r="E71" i="7"/>
  <c r="C71" i="7"/>
  <c r="B71" i="7"/>
  <c r="V70" i="7"/>
  <c r="V71" i="7" s="1"/>
  <c r="G70" i="7"/>
  <c r="G71" i="7" s="1"/>
  <c r="D70" i="7"/>
  <c r="D71" i="7" s="1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F67" i="7"/>
  <c r="E67" i="7"/>
  <c r="C67" i="7"/>
  <c r="B67" i="7"/>
  <c r="V66" i="7"/>
  <c r="W66" i="7" s="1"/>
  <c r="G66" i="7"/>
  <c r="D66" i="7"/>
  <c r="V65" i="7"/>
  <c r="W65" i="7" s="1"/>
  <c r="G65" i="7"/>
  <c r="D65" i="7"/>
  <c r="V64" i="7"/>
  <c r="W64" i="7" s="1"/>
  <c r="G64" i="7"/>
  <c r="D64" i="7"/>
  <c r="V63" i="7"/>
  <c r="W63" i="7" s="1"/>
  <c r="G63" i="7"/>
  <c r="D63" i="7"/>
  <c r="V62" i="7"/>
  <c r="W62" i="7" s="1"/>
  <c r="G62" i="7"/>
  <c r="D62" i="7"/>
  <c r="V61" i="7"/>
  <c r="W61" i="7" s="1"/>
  <c r="G61" i="7"/>
  <c r="D61" i="7"/>
  <c r="V60" i="7"/>
  <c r="W60" i="7" s="1"/>
  <c r="G60" i="7"/>
  <c r="D60" i="7"/>
  <c r="V59" i="7"/>
  <c r="W59" i="7" s="1"/>
  <c r="G59" i="7"/>
  <c r="D59" i="7"/>
  <c r="V58" i="7"/>
  <c r="W58" i="7" s="1"/>
  <c r="G58" i="7"/>
  <c r="D58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F55" i="7"/>
  <c r="E55" i="7"/>
  <c r="C55" i="7"/>
  <c r="B55" i="7"/>
  <c r="V54" i="7"/>
  <c r="W54" i="7" s="1"/>
  <c r="G54" i="7"/>
  <c r="D54" i="7"/>
  <c r="V53" i="7"/>
  <c r="W53" i="7" s="1"/>
  <c r="G53" i="7"/>
  <c r="D53" i="7"/>
  <c r="V52" i="7"/>
  <c r="W52" i="7" s="1"/>
  <c r="G52" i="7"/>
  <c r="D52" i="7"/>
  <c r="V51" i="7"/>
  <c r="W51" i="7" s="1"/>
  <c r="G51" i="7"/>
  <c r="D51" i="7"/>
  <c r="V50" i="7"/>
  <c r="W50" i="7" s="1"/>
  <c r="G50" i="7"/>
  <c r="D50" i="7"/>
  <c r="V49" i="7"/>
  <c r="W49" i="7" s="1"/>
  <c r="G49" i="7"/>
  <c r="D49" i="7"/>
  <c r="V48" i="7"/>
  <c r="W48" i="7" s="1"/>
  <c r="G48" i="7"/>
  <c r="D48" i="7"/>
  <c r="V47" i="7"/>
  <c r="W47" i="7" s="1"/>
  <c r="G47" i="7"/>
  <c r="D47" i="7"/>
  <c r="V46" i="7"/>
  <c r="W46" i="7" s="1"/>
  <c r="G46" i="7"/>
  <c r="D46" i="7"/>
  <c r="V45" i="7"/>
  <c r="W45" i="7" s="1"/>
  <c r="G45" i="7"/>
  <c r="D45" i="7"/>
  <c r="V44" i="7"/>
  <c r="W44" i="7" s="1"/>
  <c r="G44" i="7"/>
  <c r="D44" i="7"/>
  <c r="V43" i="7"/>
  <c r="W43" i="7" s="1"/>
  <c r="G43" i="7"/>
  <c r="D43" i="7"/>
  <c r="V42" i="7"/>
  <c r="W42" i="7" s="1"/>
  <c r="G42" i="7"/>
  <c r="D42" i="7"/>
  <c r="V41" i="7"/>
  <c r="W41" i="7" s="1"/>
  <c r="G41" i="7"/>
  <c r="D41" i="7"/>
  <c r="V40" i="7"/>
  <c r="W40" i="7" s="1"/>
  <c r="G40" i="7"/>
  <c r="D40" i="7"/>
  <c r="V39" i="7"/>
  <c r="W39" i="7" s="1"/>
  <c r="G39" i="7"/>
  <c r="D39" i="7"/>
  <c r="V38" i="7"/>
  <c r="W38" i="7" s="1"/>
  <c r="G38" i="7"/>
  <c r="D38" i="7"/>
  <c r="U33" i="7"/>
  <c r="U82" i="7" s="1"/>
  <c r="T33" i="7"/>
  <c r="S33" i="7"/>
  <c r="S82" i="7" s="1"/>
  <c r="R33" i="7"/>
  <c r="Q33" i="7"/>
  <c r="P33" i="7"/>
  <c r="O33" i="7"/>
  <c r="N33" i="7"/>
  <c r="M33" i="7"/>
  <c r="M82" i="7" s="1"/>
  <c r="L33" i="7"/>
  <c r="K33" i="7"/>
  <c r="K82" i="7" s="1"/>
  <c r="J33" i="7"/>
  <c r="I33" i="7"/>
  <c r="F33" i="7"/>
  <c r="E33" i="7"/>
  <c r="E82" i="7" s="1"/>
  <c r="C33" i="7"/>
  <c r="B33" i="7"/>
  <c r="V32" i="7"/>
  <c r="W32" i="7" s="1"/>
  <c r="G32" i="7"/>
  <c r="D32" i="7"/>
  <c r="V31" i="7"/>
  <c r="W31" i="7" s="1"/>
  <c r="G31" i="7"/>
  <c r="D31" i="7"/>
  <c r="V30" i="7"/>
  <c r="W30" i="7" s="1"/>
  <c r="G30" i="7"/>
  <c r="D30" i="7"/>
  <c r="V29" i="7"/>
  <c r="W29" i="7" s="1"/>
  <c r="G29" i="7"/>
  <c r="D29" i="7"/>
  <c r="V28" i="7"/>
  <c r="W28" i="7" s="1"/>
  <c r="G28" i="7"/>
  <c r="D28" i="7"/>
  <c r="V27" i="7"/>
  <c r="W27" i="7" s="1"/>
  <c r="G27" i="7"/>
  <c r="D27" i="7"/>
  <c r="V26" i="7"/>
  <c r="W26" i="7" s="1"/>
  <c r="G26" i="7"/>
  <c r="D26" i="7"/>
  <c r="V25" i="7"/>
  <c r="W25" i="7" s="1"/>
  <c r="G25" i="7"/>
  <c r="D25" i="7"/>
  <c r="V24" i="7"/>
  <c r="W24" i="7" s="1"/>
  <c r="G24" i="7"/>
  <c r="D24" i="7"/>
  <c r="V23" i="7"/>
  <c r="G23" i="7"/>
  <c r="D23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F17" i="7"/>
  <c r="E17" i="7"/>
  <c r="C17" i="7"/>
  <c r="B17" i="7"/>
  <c r="V16" i="7"/>
  <c r="W16" i="7" s="1"/>
  <c r="G16" i="7"/>
  <c r="D16" i="7"/>
  <c r="V15" i="7"/>
  <c r="V17" i="7" s="1"/>
  <c r="G15" i="7"/>
  <c r="G17" i="7" s="1"/>
  <c r="D15" i="7"/>
  <c r="D17" i="7" s="1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F12" i="7"/>
  <c r="E12" i="7"/>
  <c r="E19" i="7" s="1"/>
  <c r="E35" i="7" s="1"/>
  <c r="E73" i="7" s="1"/>
  <c r="E80" i="7" s="1"/>
  <c r="E84" i="7" s="1"/>
  <c r="C12" i="7"/>
  <c r="B12" i="7"/>
  <c r="V11" i="7"/>
  <c r="W11" i="7" s="1"/>
  <c r="G11" i="7"/>
  <c r="D11" i="7"/>
  <c r="V10" i="7"/>
  <c r="W10" i="7" s="1"/>
  <c r="G10" i="7"/>
  <c r="D10" i="7"/>
  <c r="V9" i="7"/>
  <c r="W9" i="7" s="1"/>
  <c r="G9" i="7"/>
  <c r="D9" i="7"/>
  <c r="V8" i="7"/>
  <c r="W8" i="7" s="1"/>
  <c r="G8" i="7"/>
  <c r="D8" i="7"/>
  <c r="V7" i="7"/>
  <c r="W7" i="7" s="1"/>
  <c r="G7" i="7"/>
  <c r="D7" i="7"/>
  <c r="V6" i="7"/>
  <c r="W6" i="7" s="1"/>
  <c r="G6" i="7"/>
  <c r="D6" i="7"/>
  <c r="V5" i="7"/>
  <c r="G5" i="7"/>
  <c r="D5" i="7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F78" i="6"/>
  <c r="E78" i="6"/>
  <c r="C78" i="6"/>
  <c r="B78" i="6"/>
  <c r="V77" i="6"/>
  <c r="W77" i="6" s="1"/>
  <c r="G77" i="6"/>
  <c r="D77" i="6"/>
  <c r="V76" i="6"/>
  <c r="G76" i="6"/>
  <c r="D76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F71" i="6"/>
  <c r="E71" i="6"/>
  <c r="C71" i="6"/>
  <c r="B71" i="6"/>
  <c r="V70" i="6"/>
  <c r="V71" i="6" s="1"/>
  <c r="G70" i="6"/>
  <c r="G71" i="6" s="1"/>
  <c r="D70" i="6"/>
  <c r="D71" i="6" s="1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F67" i="6"/>
  <c r="E67" i="6"/>
  <c r="C67" i="6"/>
  <c r="B67" i="6"/>
  <c r="V66" i="6"/>
  <c r="W66" i="6" s="1"/>
  <c r="G66" i="6"/>
  <c r="D66" i="6"/>
  <c r="V65" i="6"/>
  <c r="W65" i="6" s="1"/>
  <c r="G65" i="6"/>
  <c r="D65" i="6"/>
  <c r="V64" i="6"/>
  <c r="W64" i="6" s="1"/>
  <c r="G64" i="6"/>
  <c r="D64" i="6"/>
  <c r="V63" i="6"/>
  <c r="W63" i="6" s="1"/>
  <c r="G63" i="6"/>
  <c r="D63" i="6"/>
  <c r="V62" i="6"/>
  <c r="W62" i="6" s="1"/>
  <c r="G62" i="6"/>
  <c r="D62" i="6"/>
  <c r="V61" i="6"/>
  <c r="W61" i="6" s="1"/>
  <c r="G61" i="6"/>
  <c r="D61" i="6"/>
  <c r="V60" i="6"/>
  <c r="W60" i="6" s="1"/>
  <c r="G60" i="6"/>
  <c r="D60" i="6"/>
  <c r="V59" i="6"/>
  <c r="W59" i="6" s="1"/>
  <c r="G59" i="6"/>
  <c r="D59" i="6"/>
  <c r="V58" i="6"/>
  <c r="G58" i="6"/>
  <c r="D58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F55" i="6"/>
  <c r="E55" i="6"/>
  <c r="C55" i="6"/>
  <c r="B55" i="6"/>
  <c r="V54" i="6"/>
  <c r="W54" i="6" s="1"/>
  <c r="G54" i="6"/>
  <c r="D54" i="6"/>
  <c r="V53" i="6"/>
  <c r="W53" i="6" s="1"/>
  <c r="G53" i="6"/>
  <c r="D53" i="6"/>
  <c r="V52" i="6"/>
  <c r="W52" i="6" s="1"/>
  <c r="G52" i="6"/>
  <c r="D52" i="6"/>
  <c r="V51" i="6"/>
  <c r="W51" i="6" s="1"/>
  <c r="G51" i="6"/>
  <c r="D51" i="6"/>
  <c r="V50" i="6"/>
  <c r="W50" i="6" s="1"/>
  <c r="G50" i="6"/>
  <c r="D50" i="6"/>
  <c r="V49" i="6"/>
  <c r="W49" i="6" s="1"/>
  <c r="G49" i="6"/>
  <c r="D49" i="6"/>
  <c r="V48" i="6"/>
  <c r="W48" i="6" s="1"/>
  <c r="G48" i="6"/>
  <c r="D48" i="6"/>
  <c r="V47" i="6"/>
  <c r="W47" i="6" s="1"/>
  <c r="G47" i="6"/>
  <c r="D47" i="6"/>
  <c r="V46" i="6"/>
  <c r="W46" i="6" s="1"/>
  <c r="G46" i="6"/>
  <c r="D46" i="6"/>
  <c r="V45" i="6"/>
  <c r="W45" i="6" s="1"/>
  <c r="G45" i="6"/>
  <c r="D45" i="6"/>
  <c r="V44" i="6"/>
  <c r="W44" i="6" s="1"/>
  <c r="G44" i="6"/>
  <c r="D44" i="6"/>
  <c r="V43" i="6"/>
  <c r="W43" i="6" s="1"/>
  <c r="G43" i="6"/>
  <c r="D43" i="6"/>
  <c r="V42" i="6"/>
  <c r="W42" i="6" s="1"/>
  <c r="G42" i="6"/>
  <c r="D42" i="6"/>
  <c r="D55" i="6" s="1"/>
  <c r="V41" i="6"/>
  <c r="W41" i="6" s="1"/>
  <c r="G41" i="6"/>
  <c r="D41" i="6"/>
  <c r="W40" i="6"/>
  <c r="V40" i="6"/>
  <c r="G40" i="6"/>
  <c r="D40" i="6"/>
  <c r="V39" i="6"/>
  <c r="G39" i="6"/>
  <c r="D39" i="6"/>
  <c r="V38" i="6"/>
  <c r="W38" i="6" s="1"/>
  <c r="G38" i="6"/>
  <c r="D38" i="6"/>
  <c r="U33" i="6"/>
  <c r="T33" i="6"/>
  <c r="S33" i="6"/>
  <c r="S82" i="6" s="1"/>
  <c r="R33" i="6"/>
  <c r="Q33" i="6"/>
  <c r="P33" i="6"/>
  <c r="O33" i="6"/>
  <c r="O82" i="6" s="1"/>
  <c r="N33" i="6"/>
  <c r="M33" i="6"/>
  <c r="L33" i="6"/>
  <c r="K33" i="6"/>
  <c r="K82" i="6" s="1"/>
  <c r="J33" i="6"/>
  <c r="I33" i="6"/>
  <c r="F33" i="6"/>
  <c r="E33" i="6"/>
  <c r="C33" i="6"/>
  <c r="B33" i="6"/>
  <c r="V32" i="6"/>
  <c r="W32" i="6" s="1"/>
  <c r="G32" i="6"/>
  <c r="D32" i="6"/>
  <c r="V31" i="6"/>
  <c r="W31" i="6" s="1"/>
  <c r="G31" i="6"/>
  <c r="D31" i="6"/>
  <c r="V30" i="6"/>
  <c r="W30" i="6" s="1"/>
  <c r="G30" i="6"/>
  <c r="D30" i="6"/>
  <c r="V29" i="6"/>
  <c r="W29" i="6" s="1"/>
  <c r="G29" i="6"/>
  <c r="D29" i="6"/>
  <c r="V28" i="6"/>
  <c r="W28" i="6" s="1"/>
  <c r="G28" i="6"/>
  <c r="D28" i="6"/>
  <c r="V27" i="6"/>
  <c r="W27" i="6" s="1"/>
  <c r="G27" i="6"/>
  <c r="D27" i="6"/>
  <c r="V26" i="6"/>
  <c r="W26" i="6" s="1"/>
  <c r="G26" i="6"/>
  <c r="D26" i="6"/>
  <c r="V25" i="6"/>
  <c r="W25" i="6" s="1"/>
  <c r="G25" i="6"/>
  <c r="D25" i="6"/>
  <c r="V24" i="6"/>
  <c r="W24" i="6" s="1"/>
  <c r="G24" i="6"/>
  <c r="G33" i="6" s="1"/>
  <c r="D24" i="6"/>
  <c r="V23" i="6"/>
  <c r="G23" i="6"/>
  <c r="D23" i="6"/>
  <c r="D33" i="6" s="1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F17" i="6"/>
  <c r="E17" i="6"/>
  <c r="C17" i="6"/>
  <c r="B17" i="6"/>
  <c r="V16" i="6"/>
  <c r="W16" i="6" s="1"/>
  <c r="G16" i="6"/>
  <c r="G17" i="6" s="1"/>
  <c r="D16" i="6"/>
  <c r="V15" i="6"/>
  <c r="G15" i="6"/>
  <c r="D15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I19" i="6" s="1"/>
  <c r="I35" i="6" s="1"/>
  <c r="I73" i="6" s="1"/>
  <c r="I80" i="6" s="1"/>
  <c r="I84" i="6" s="1"/>
  <c r="F12" i="6"/>
  <c r="E12" i="6"/>
  <c r="C12" i="6"/>
  <c r="B12" i="6"/>
  <c r="V11" i="6"/>
  <c r="W11" i="6" s="1"/>
  <c r="G11" i="6"/>
  <c r="D11" i="6"/>
  <c r="V10" i="6"/>
  <c r="W10" i="6" s="1"/>
  <c r="G10" i="6"/>
  <c r="D10" i="6"/>
  <c r="V9" i="6"/>
  <c r="W9" i="6" s="1"/>
  <c r="G9" i="6"/>
  <c r="D9" i="6"/>
  <c r="V8" i="6"/>
  <c r="W8" i="6" s="1"/>
  <c r="G8" i="6"/>
  <c r="D8" i="6"/>
  <c r="V7" i="6"/>
  <c r="W7" i="6" s="1"/>
  <c r="G7" i="6"/>
  <c r="D7" i="6"/>
  <c r="V6" i="6"/>
  <c r="G6" i="6"/>
  <c r="D6" i="6"/>
  <c r="V5" i="6"/>
  <c r="W5" i="6" s="1"/>
  <c r="G5" i="6"/>
  <c r="D5" i="6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F78" i="5"/>
  <c r="E78" i="5"/>
  <c r="C78" i="5"/>
  <c r="B78" i="5"/>
  <c r="V77" i="5"/>
  <c r="W77" i="5" s="1"/>
  <c r="G77" i="5"/>
  <c r="D77" i="5"/>
  <c r="V76" i="5"/>
  <c r="G76" i="5"/>
  <c r="D76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F71" i="5"/>
  <c r="E71" i="5"/>
  <c r="C71" i="5"/>
  <c r="B71" i="5"/>
  <c r="V70" i="5"/>
  <c r="V71" i="5" s="1"/>
  <c r="G70" i="5"/>
  <c r="G71" i="5" s="1"/>
  <c r="D70" i="5"/>
  <c r="D71" i="5" s="1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F67" i="5"/>
  <c r="E67" i="5"/>
  <c r="C67" i="5"/>
  <c r="B67" i="5"/>
  <c r="V66" i="5"/>
  <c r="W66" i="5" s="1"/>
  <c r="G66" i="5"/>
  <c r="D66" i="5"/>
  <c r="V65" i="5"/>
  <c r="W65" i="5" s="1"/>
  <c r="G65" i="5"/>
  <c r="D65" i="5"/>
  <c r="V64" i="5"/>
  <c r="W64" i="5" s="1"/>
  <c r="G64" i="5"/>
  <c r="D64" i="5"/>
  <c r="V63" i="5"/>
  <c r="W63" i="5" s="1"/>
  <c r="G63" i="5"/>
  <c r="D63" i="5"/>
  <c r="V62" i="5"/>
  <c r="W62" i="5" s="1"/>
  <c r="G62" i="5"/>
  <c r="D62" i="5"/>
  <c r="V61" i="5"/>
  <c r="W61" i="5" s="1"/>
  <c r="G61" i="5"/>
  <c r="D61" i="5"/>
  <c r="V60" i="5"/>
  <c r="W60" i="5" s="1"/>
  <c r="G60" i="5"/>
  <c r="D60" i="5"/>
  <c r="V59" i="5"/>
  <c r="W59" i="5" s="1"/>
  <c r="G59" i="5"/>
  <c r="D59" i="5"/>
  <c r="V58" i="5"/>
  <c r="G58" i="5"/>
  <c r="D58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F55" i="5"/>
  <c r="E55" i="5"/>
  <c r="C55" i="5"/>
  <c r="B55" i="5"/>
  <c r="V54" i="5"/>
  <c r="W54" i="5" s="1"/>
  <c r="G54" i="5"/>
  <c r="D54" i="5"/>
  <c r="V53" i="5"/>
  <c r="W53" i="5" s="1"/>
  <c r="G53" i="5"/>
  <c r="D53" i="5"/>
  <c r="V52" i="5"/>
  <c r="W52" i="5" s="1"/>
  <c r="G52" i="5"/>
  <c r="D52" i="5"/>
  <c r="V51" i="5"/>
  <c r="W51" i="5" s="1"/>
  <c r="G51" i="5"/>
  <c r="D51" i="5"/>
  <c r="W50" i="5"/>
  <c r="V50" i="5"/>
  <c r="G50" i="5"/>
  <c r="D50" i="5"/>
  <c r="V49" i="5"/>
  <c r="W49" i="5" s="1"/>
  <c r="G49" i="5"/>
  <c r="D49" i="5"/>
  <c r="V48" i="5"/>
  <c r="W48" i="5" s="1"/>
  <c r="G48" i="5"/>
  <c r="D48" i="5"/>
  <c r="V47" i="5"/>
  <c r="W47" i="5" s="1"/>
  <c r="G47" i="5"/>
  <c r="D47" i="5"/>
  <c r="V46" i="5"/>
  <c r="W46" i="5" s="1"/>
  <c r="G46" i="5"/>
  <c r="D46" i="5"/>
  <c r="V45" i="5"/>
  <c r="W45" i="5" s="1"/>
  <c r="G45" i="5"/>
  <c r="D45" i="5"/>
  <c r="V44" i="5"/>
  <c r="W44" i="5" s="1"/>
  <c r="G44" i="5"/>
  <c r="D44" i="5"/>
  <c r="V43" i="5"/>
  <c r="W43" i="5" s="1"/>
  <c r="G43" i="5"/>
  <c r="D43" i="5"/>
  <c r="V42" i="5"/>
  <c r="W42" i="5" s="1"/>
  <c r="G42" i="5"/>
  <c r="D42" i="5"/>
  <c r="V41" i="5"/>
  <c r="W41" i="5" s="1"/>
  <c r="G41" i="5"/>
  <c r="D41" i="5"/>
  <c r="V40" i="5"/>
  <c r="W40" i="5" s="1"/>
  <c r="G40" i="5"/>
  <c r="D40" i="5"/>
  <c r="V39" i="5"/>
  <c r="W39" i="5" s="1"/>
  <c r="G39" i="5"/>
  <c r="D39" i="5"/>
  <c r="V38" i="5"/>
  <c r="W38" i="5" s="1"/>
  <c r="G38" i="5"/>
  <c r="D38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F33" i="5"/>
  <c r="E33" i="5"/>
  <c r="C33" i="5"/>
  <c r="C82" i="5" s="1"/>
  <c r="B33" i="5"/>
  <c r="V32" i="5"/>
  <c r="W32" i="5" s="1"/>
  <c r="G32" i="5"/>
  <c r="D32" i="5"/>
  <c r="V31" i="5"/>
  <c r="W31" i="5" s="1"/>
  <c r="G31" i="5"/>
  <c r="D31" i="5"/>
  <c r="V30" i="5"/>
  <c r="W30" i="5" s="1"/>
  <c r="G30" i="5"/>
  <c r="D30" i="5"/>
  <c r="V29" i="5"/>
  <c r="W29" i="5" s="1"/>
  <c r="G29" i="5"/>
  <c r="D29" i="5"/>
  <c r="V28" i="5"/>
  <c r="W28" i="5" s="1"/>
  <c r="G28" i="5"/>
  <c r="D28" i="5"/>
  <c r="V27" i="5"/>
  <c r="W27" i="5" s="1"/>
  <c r="G27" i="5"/>
  <c r="D27" i="5"/>
  <c r="V26" i="5"/>
  <c r="W26" i="5" s="1"/>
  <c r="G26" i="5"/>
  <c r="D26" i="5"/>
  <c r="V25" i="5"/>
  <c r="W25" i="5" s="1"/>
  <c r="G25" i="5"/>
  <c r="D25" i="5"/>
  <c r="V24" i="5"/>
  <c r="W24" i="5" s="1"/>
  <c r="G24" i="5"/>
  <c r="D24" i="5"/>
  <c r="V23" i="5"/>
  <c r="G23" i="5"/>
  <c r="D23" i="5"/>
  <c r="U17" i="5"/>
  <c r="T17" i="5"/>
  <c r="S17" i="5"/>
  <c r="R17" i="5"/>
  <c r="Q17" i="5"/>
  <c r="P17" i="5"/>
  <c r="P19" i="5" s="1"/>
  <c r="P35" i="5" s="1"/>
  <c r="P73" i="5" s="1"/>
  <c r="P80" i="5" s="1"/>
  <c r="P84" i="5" s="1"/>
  <c r="O17" i="5"/>
  <c r="N17" i="5"/>
  <c r="M17" i="5"/>
  <c r="L17" i="5"/>
  <c r="K17" i="5"/>
  <c r="J17" i="5"/>
  <c r="I17" i="5"/>
  <c r="F17" i="5"/>
  <c r="E17" i="5"/>
  <c r="C17" i="5"/>
  <c r="B17" i="5"/>
  <c r="V16" i="5"/>
  <c r="W16" i="5" s="1"/>
  <c r="G16" i="5"/>
  <c r="D16" i="5"/>
  <c r="D17" i="5" s="1"/>
  <c r="V15" i="5"/>
  <c r="W15" i="5" s="1"/>
  <c r="G15" i="5"/>
  <c r="D15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F12" i="5"/>
  <c r="E12" i="5"/>
  <c r="C12" i="5"/>
  <c r="B12" i="5"/>
  <c r="V11" i="5"/>
  <c r="W11" i="5" s="1"/>
  <c r="G11" i="5"/>
  <c r="D11" i="5"/>
  <c r="V10" i="5"/>
  <c r="W10" i="5" s="1"/>
  <c r="G10" i="5"/>
  <c r="D10" i="5"/>
  <c r="V9" i="5"/>
  <c r="W9" i="5" s="1"/>
  <c r="G9" i="5"/>
  <c r="D9" i="5"/>
  <c r="V8" i="5"/>
  <c r="W8" i="5" s="1"/>
  <c r="G8" i="5"/>
  <c r="D8" i="5"/>
  <c r="V7" i="5"/>
  <c r="W7" i="5" s="1"/>
  <c r="G7" i="5"/>
  <c r="D7" i="5"/>
  <c r="V6" i="5"/>
  <c r="W6" i="5" s="1"/>
  <c r="G6" i="5"/>
  <c r="D6" i="5"/>
  <c r="V5" i="5"/>
  <c r="W5" i="5" s="1"/>
  <c r="G5" i="5"/>
  <c r="D5" i="5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F78" i="4"/>
  <c r="E78" i="4"/>
  <c r="C78" i="4"/>
  <c r="B78" i="4"/>
  <c r="V77" i="4"/>
  <c r="W77" i="4" s="1"/>
  <c r="G77" i="4"/>
  <c r="G78" i="4" s="1"/>
  <c r="D77" i="4"/>
  <c r="V76" i="4"/>
  <c r="G76" i="4"/>
  <c r="D76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F71" i="4"/>
  <c r="E71" i="4"/>
  <c r="C71" i="4"/>
  <c r="B71" i="4"/>
  <c r="V70" i="4"/>
  <c r="V71" i="4" s="1"/>
  <c r="G70" i="4"/>
  <c r="G71" i="4" s="1"/>
  <c r="D70" i="4"/>
  <c r="D71" i="4" s="1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F67" i="4"/>
  <c r="E67" i="4"/>
  <c r="C67" i="4"/>
  <c r="B67" i="4"/>
  <c r="V66" i="4"/>
  <c r="W66" i="4" s="1"/>
  <c r="G66" i="4"/>
  <c r="D66" i="4"/>
  <c r="V65" i="4"/>
  <c r="W65" i="4" s="1"/>
  <c r="G65" i="4"/>
  <c r="D65" i="4"/>
  <c r="V64" i="4"/>
  <c r="W64" i="4" s="1"/>
  <c r="G64" i="4"/>
  <c r="D64" i="4"/>
  <c r="V63" i="4"/>
  <c r="W63" i="4" s="1"/>
  <c r="G63" i="4"/>
  <c r="D63" i="4"/>
  <c r="V62" i="4"/>
  <c r="W62" i="4" s="1"/>
  <c r="G62" i="4"/>
  <c r="D62" i="4"/>
  <c r="V61" i="4"/>
  <c r="W61" i="4" s="1"/>
  <c r="G61" i="4"/>
  <c r="D61" i="4"/>
  <c r="V60" i="4"/>
  <c r="W60" i="4" s="1"/>
  <c r="G60" i="4"/>
  <c r="D60" i="4"/>
  <c r="V59" i="4"/>
  <c r="W59" i="4" s="1"/>
  <c r="G59" i="4"/>
  <c r="D59" i="4"/>
  <c r="V58" i="4"/>
  <c r="G58" i="4"/>
  <c r="D58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F55" i="4"/>
  <c r="E55" i="4"/>
  <c r="C55" i="4"/>
  <c r="B55" i="4"/>
  <c r="V54" i="4"/>
  <c r="W54" i="4" s="1"/>
  <c r="G54" i="4"/>
  <c r="D54" i="4"/>
  <c r="V53" i="4"/>
  <c r="W53" i="4" s="1"/>
  <c r="G53" i="4"/>
  <c r="D53" i="4"/>
  <c r="V52" i="4"/>
  <c r="W52" i="4" s="1"/>
  <c r="G52" i="4"/>
  <c r="D52" i="4"/>
  <c r="V51" i="4"/>
  <c r="W51" i="4" s="1"/>
  <c r="G51" i="4"/>
  <c r="D51" i="4"/>
  <c r="V50" i="4"/>
  <c r="W50" i="4" s="1"/>
  <c r="G50" i="4"/>
  <c r="D50" i="4"/>
  <c r="V49" i="4"/>
  <c r="W49" i="4" s="1"/>
  <c r="G49" i="4"/>
  <c r="D49" i="4"/>
  <c r="V48" i="4"/>
  <c r="W48" i="4" s="1"/>
  <c r="G48" i="4"/>
  <c r="D48" i="4"/>
  <c r="V47" i="4"/>
  <c r="W47" i="4" s="1"/>
  <c r="G47" i="4"/>
  <c r="D47" i="4"/>
  <c r="V46" i="4"/>
  <c r="W46" i="4" s="1"/>
  <c r="G46" i="4"/>
  <c r="D46" i="4"/>
  <c r="V45" i="4"/>
  <c r="W45" i="4" s="1"/>
  <c r="G45" i="4"/>
  <c r="D45" i="4"/>
  <c r="V44" i="4"/>
  <c r="W44" i="4" s="1"/>
  <c r="G44" i="4"/>
  <c r="D44" i="4"/>
  <c r="V43" i="4"/>
  <c r="W43" i="4" s="1"/>
  <c r="G43" i="4"/>
  <c r="D43" i="4"/>
  <c r="V42" i="4"/>
  <c r="W42" i="4" s="1"/>
  <c r="G42" i="4"/>
  <c r="D42" i="4"/>
  <c r="V41" i="4"/>
  <c r="W41" i="4" s="1"/>
  <c r="G41" i="4"/>
  <c r="D41" i="4"/>
  <c r="V40" i="4"/>
  <c r="W40" i="4" s="1"/>
  <c r="G40" i="4"/>
  <c r="D40" i="4"/>
  <c r="V39" i="4"/>
  <c r="W39" i="4" s="1"/>
  <c r="G39" i="4"/>
  <c r="D39" i="4"/>
  <c r="V38" i="4"/>
  <c r="G38" i="4"/>
  <c r="D38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F33" i="4"/>
  <c r="E33" i="4"/>
  <c r="C33" i="4"/>
  <c r="B33" i="4"/>
  <c r="V32" i="4"/>
  <c r="W32" i="4" s="1"/>
  <c r="G32" i="4"/>
  <c r="D32" i="4"/>
  <c r="W31" i="4"/>
  <c r="V31" i="4"/>
  <c r="G31" i="4"/>
  <c r="D31" i="4"/>
  <c r="V30" i="4"/>
  <c r="W30" i="4" s="1"/>
  <c r="G30" i="4"/>
  <c r="D30" i="4"/>
  <c r="V29" i="4"/>
  <c r="W29" i="4" s="1"/>
  <c r="G29" i="4"/>
  <c r="D29" i="4"/>
  <c r="V28" i="4"/>
  <c r="W28" i="4" s="1"/>
  <c r="G28" i="4"/>
  <c r="D28" i="4"/>
  <c r="V27" i="4"/>
  <c r="W27" i="4" s="1"/>
  <c r="G27" i="4"/>
  <c r="D27" i="4"/>
  <c r="V26" i="4"/>
  <c r="W26" i="4" s="1"/>
  <c r="G26" i="4"/>
  <c r="D26" i="4"/>
  <c r="V25" i="4"/>
  <c r="W25" i="4" s="1"/>
  <c r="G25" i="4"/>
  <c r="D25" i="4"/>
  <c r="V24" i="4"/>
  <c r="W24" i="4" s="1"/>
  <c r="G24" i="4"/>
  <c r="D24" i="4"/>
  <c r="V23" i="4"/>
  <c r="W23" i="4" s="1"/>
  <c r="G23" i="4"/>
  <c r="D23" i="4"/>
  <c r="V17" i="4"/>
  <c r="U17" i="4"/>
  <c r="T17" i="4"/>
  <c r="S17" i="4"/>
  <c r="R17" i="4"/>
  <c r="R19" i="4" s="1"/>
  <c r="Q17" i="4"/>
  <c r="P17" i="4"/>
  <c r="O17" i="4"/>
  <c r="N17" i="4"/>
  <c r="M17" i="4"/>
  <c r="L17" i="4"/>
  <c r="K17" i="4"/>
  <c r="J17" i="4"/>
  <c r="J19" i="4" s="1"/>
  <c r="I17" i="4"/>
  <c r="F17" i="4"/>
  <c r="E17" i="4"/>
  <c r="C17" i="4"/>
  <c r="B17" i="4"/>
  <c r="V16" i="4"/>
  <c r="W16" i="4" s="1"/>
  <c r="G16" i="4"/>
  <c r="D16" i="4"/>
  <c r="V15" i="4"/>
  <c r="W15" i="4" s="1"/>
  <c r="G15" i="4"/>
  <c r="D15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F12" i="4"/>
  <c r="E12" i="4"/>
  <c r="C12" i="4"/>
  <c r="B12" i="4"/>
  <c r="V11" i="4"/>
  <c r="W11" i="4" s="1"/>
  <c r="G11" i="4"/>
  <c r="D11" i="4"/>
  <c r="V10" i="4"/>
  <c r="W10" i="4" s="1"/>
  <c r="G10" i="4"/>
  <c r="D10" i="4"/>
  <c r="V9" i="4"/>
  <c r="W9" i="4" s="1"/>
  <c r="G9" i="4"/>
  <c r="D9" i="4"/>
  <c r="V8" i="4"/>
  <c r="W8" i="4" s="1"/>
  <c r="G8" i="4"/>
  <c r="D8" i="4"/>
  <c r="V7" i="4"/>
  <c r="W7" i="4" s="1"/>
  <c r="G7" i="4"/>
  <c r="D7" i="4"/>
  <c r="V6" i="4"/>
  <c r="W6" i="4" s="1"/>
  <c r="G6" i="4"/>
  <c r="D6" i="4"/>
  <c r="V5" i="4"/>
  <c r="G5" i="4"/>
  <c r="D5" i="4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F78" i="3"/>
  <c r="E78" i="3"/>
  <c r="C78" i="3"/>
  <c r="B78" i="3"/>
  <c r="V77" i="3"/>
  <c r="W77" i="3" s="1"/>
  <c r="G77" i="3"/>
  <c r="D77" i="3"/>
  <c r="V76" i="3"/>
  <c r="G76" i="3"/>
  <c r="D76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F71" i="3"/>
  <c r="E71" i="3"/>
  <c r="C71" i="3"/>
  <c r="B71" i="3"/>
  <c r="V70" i="3"/>
  <c r="V71" i="3" s="1"/>
  <c r="W71" i="3" s="1"/>
  <c r="G70" i="3"/>
  <c r="G71" i="3" s="1"/>
  <c r="D70" i="3"/>
  <c r="D71" i="3" s="1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F67" i="3"/>
  <c r="E67" i="3"/>
  <c r="C67" i="3"/>
  <c r="B67" i="3"/>
  <c r="V66" i="3"/>
  <c r="W66" i="3" s="1"/>
  <c r="G66" i="3"/>
  <c r="D66" i="3"/>
  <c r="V65" i="3"/>
  <c r="W65" i="3" s="1"/>
  <c r="G65" i="3"/>
  <c r="D65" i="3"/>
  <c r="V64" i="3"/>
  <c r="W64" i="3" s="1"/>
  <c r="G64" i="3"/>
  <c r="D64" i="3"/>
  <c r="V63" i="3"/>
  <c r="W63" i="3" s="1"/>
  <c r="G63" i="3"/>
  <c r="D63" i="3"/>
  <c r="V62" i="3"/>
  <c r="W62" i="3" s="1"/>
  <c r="G62" i="3"/>
  <c r="D62" i="3"/>
  <c r="V61" i="3"/>
  <c r="W61" i="3" s="1"/>
  <c r="G61" i="3"/>
  <c r="D61" i="3"/>
  <c r="V60" i="3"/>
  <c r="W60" i="3" s="1"/>
  <c r="G60" i="3"/>
  <c r="D60" i="3"/>
  <c r="V59" i="3"/>
  <c r="W59" i="3" s="1"/>
  <c r="G59" i="3"/>
  <c r="D59" i="3"/>
  <c r="V58" i="3"/>
  <c r="G58" i="3"/>
  <c r="D58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F55" i="3"/>
  <c r="E55" i="3"/>
  <c r="C55" i="3"/>
  <c r="B55" i="3"/>
  <c r="V54" i="3"/>
  <c r="W54" i="3" s="1"/>
  <c r="G54" i="3"/>
  <c r="D54" i="3"/>
  <c r="V53" i="3"/>
  <c r="W53" i="3" s="1"/>
  <c r="G53" i="3"/>
  <c r="D53" i="3"/>
  <c r="V52" i="3"/>
  <c r="W52" i="3" s="1"/>
  <c r="G52" i="3"/>
  <c r="D52" i="3"/>
  <c r="V51" i="3"/>
  <c r="W51" i="3" s="1"/>
  <c r="G51" i="3"/>
  <c r="D51" i="3"/>
  <c r="V50" i="3"/>
  <c r="W50" i="3" s="1"/>
  <c r="G50" i="3"/>
  <c r="D50" i="3"/>
  <c r="V49" i="3"/>
  <c r="W49" i="3" s="1"/>
  <c r="G49" i="3"/>
  <c r="D49" i="3"/>
  <c r="V48" i="3"/>
  <c r="W48" i="3" s="1"/>
  <c r="G48" i="3"/>
  <c r="D48" i="3"/>
  <c r="V47" i="3"/>
  <c r="W47" i="3" s="1"/>
  <c r="G47" i="3"/>
  <c r="D47" i="3"/>
  <c r="V46" i="3"/>
  <c r="W46" i="3" s="1"/>
  <c r="G46" i="3"/>
  <c r="D46" i="3"/>
  <c r="V45" i="3"/>
  <c r="W45" i="3" s="1"/>
  <c r="G45" i="3"/>
  <c r="D45" i="3"/>
  <c r="V44" i="3"/>
  <c r="W44" i="3" s="1"/>
  <c r="G44" i="3"/>
  <c r="D44" i="3"/>
  <c r="V43" i="3"/>
  <c r="W43" i="3" s="1"/>
  <c r="G43" i="3"/>
  <c r="D43" i="3"/>
  <c r="V42" i="3"/>
  <c r="W42" i="3" s="1"/>
  <c r="G42" i="3"/>
  <c r="D42" i="3"/>
  <c r="V41" i="3"/>
  <c r="W41" i="3" s="1"/>
  <c r="G41" i="3"/>
  <c r="D41" i="3"/>
  <c r="V40" i="3"/>
  <c r="W40" i="3" s="1"/>
  <c r="G40" i="3"/>
  <c r="D40" i="3"/>
  <c r="V39" i="3"/>
  <c r="W39" i="3" s="1"/>
  <c r="G39" i="3"/>
  <c r="D39" i="3"/>
  <c r="V38" i="3"/>
  <c r="V55" i="3" s="1"/>
  <c r="G38" i="3"/>
  <c r="G55" i="3" s="1"/>
  <c r="D38" i="3"/>
  <c r="D55" i="3" s="1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F33" i="3"/>
  <c r="E33" i="3"/>
  <c r="C33" i="3"/>
  <c r="B33" i="3"/>
  <c r="V32" i="3"/>
  <c r="W32" i="3" s="1"/>
  <c r="G32" i="3"/>
  <c r="D32" i="3"/>
  <c r="V31" i="3"/>
  <c r="W31" i="3" s="1"/>
  <c r="G31" i="3"/>
  <c r="D31" i="3"/>
  <c r="V30" i="3"/>
  <c r="W30" i="3" s="1"/>
  <c r="G30" i="3"/>
  <c r="D30" i="3"/>
  <c r="V29" i="3"/>
  <c r="W29" i="3" s="1"/>
  <c r="G29" i="3"/>
  <c r="D29" i="3"/>
  <c r="V28" i="3"/>
  <c r="W28" i="3" s="1"/>
  <c r="G28" i="3"/>
  <c r="D28" i="3"/>
  <c r="V27" i="3"/>
  <c r="W27" i="3" s="1"/>
  <c r="G27" i="3"/>
  <c r="D27" i="3"/>
  <c r="V26" i="3"/>
  <c r="W26" i="3" s="1"/>
  <c r="G26" i="3"/>
  <c r="D26" i="3"/>
  <c r="V25" i="3"/>
  <c r="W25" i="3" s="1"/>
  <c r="G25" i="3"/>
  <c r="D25" i="3"/>
  <c r="V24" i="3"/>
  <c r="W24" i="3" s="1"/>
  <c r="G24" i="3"/>
  <c r="D24" i="3"/>
  <c r="V23" i="3"/>
  <c r="G23" i="3"/>
  <c r="D23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F17" i="3"/>
  <c r="E17" i="3"/>
  <c r="C17" i="3"/>
  <c r="B17" i="3"/>
  <c r="V16" i="3"/>
  <c r="W16" i="3" s="1"/>
  <c r="G16" i="3"/>
  <c r="D16" i="3"/>
  <c r="V15" i="3"/>
  <c r="W15" i="3" s="1"/>
  <c r="G15" i="3"/>
  <c r="D15" i="3"/>
  <c r="U12" i="3"/>
  <c r="T12" i="3"/>
  <c r="S12" i="3"/>
  <c r="S19" i="3" s="1"/>
  <c r="R12" i="3"/>
  <c r="Q12" i="3"/>
  <c r="P12" i="3"/>
  <c r="O12" i="3"/>
  <c r="O19" i="3" s="1"/>
  <c r="N12" i="3"/>
  <c r="M12" i="3"/>
  <c r="L12" i="3"/>
  <c r="K12" i="3"/>
  <c r="K19" i="3" s="1"/>
  <c r="J12" i="3"/>
  <c r="I12" i="3"/>
  <c r="F12" i="3"/>
  <c r="E12" i="3"/>
  <c r="C12" i="3"/>
  <c r="B12" i="3"/>
  <c r="V11" i="3"/>
  <c r="W11" i="3" s="1"/>
  <c r="G11" i="3"/>
  <c r="D11" i="3"/>
  <c r="V10" i="3"/>
  <c r="W10" i="3" s="1"/>
  <c r="G10" i="3"/>
  <c r="D10" i="3"/>
  <c r="V9" i="3"/>
  <c r="W9" i="3" s="1"/>
  <c r="G9" i="3"/>
  <c r="D9" i="3"/>
  <c r="V8" i="3"/>
  <c r="W8" i="3" s="1"/>
  <c r="G8" i="3"/>
  <c r="D8" i="3"/>
  <c r="V7" i="3"/>
  <c r="W7" i="3" s="1"/>
  <c r="G7" i="3"/>
  <c r="D7" i="3"/>
  <c r="V6" i="3"/>
  <c r="W6" i="3" s="1"/>
  <c r="G6" i="3"/>
  <c r="D6" i="3"/>
  <c r="V5" i="3"/>
  <c r="G5" i="3"/>
  <c r="D5" i="3"/>
  <c r="W47" i="1"/>
  <c r="W30" i="1"/>
  <c r="W26" i="1"/>
  <c r="W26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F78" i="2"/>
  <c r="E78" i="2"/>
  <c r="C78" i="2"/>
  <c r="B78" i="2"/>
  <c r="V77" i="2"/>
  <c r="W77" i="2" s="1"/>
  <c r="G77" i="2"/>
  <c r="D77" i="2"/>
  <c r="V76" i="2"/>
  <c r="W76" i="2" s="1"/>
  <c r="G76" i="2"/>
  <c r="G78" i="2" s="1"/>
  <c r="D76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F71" i="2"/>
  <c r="E71" i="2"/>
  <c r="C71" i="2"/>
  <c r="B71" i="2"/>
  <c r="V70" i="2"/>
  <c r="G70" i="2"/>
  <c r="G71" i="2" s="1"/>
  <c r="D70" i="2"/>
  <c r="D71" i="2" s="1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F67" i="2"/>
  <c r="E67" i="2"/>
  <c r="C67" i="2"/>
  <c r="B67" i="2"/>
  <c r="V66" i="2"/>
  <c r="W66" i="2" s="1"/>
  <c r="G66" i="2"/>
  <c r="D66" i="2"/>
  <c r="V65" i="2"/>
  <c r="W65" i="2" s="1"/>
  <c r="G65" i="2"/>
  <c r="D65" i="2"/>
  <c r="V64" i="2"/>
  <c r="W64" i="2" s="1"/>
  <c r="G64" i="2"/>
  <c r="D64" i="2"/>
  <c r="V63" i="2"/>
  <c r="W63" i="2" s="1"/>
  <c r="G63" i="2"/>
  <c r="D63" i="2"/>
  <c r="V62" i="2"/>
  <c r="W62" i="2" s="1"/>
  <c r="G62" i="2"/>
  <c r="D62" i="2"/>
  <c r="V61" i="2"/>
  <c r="W61" i="2" s="1"/>
  <c r="G61" i="2"/>
  <c r="D61" i="2"/>
  <c r="V60" i="2"/>
  <c r="W60" i="2" s="1"/>
  <c r="G60" i="2"/>
  <c r="D60" i="2"/>
  <c r="V59" i="2"/>
  <c r="W59" i="2" s="1"/>
  <c r="G59" i="2"/>
  <c r="D59" i="2"/>
  <c r="V58" i="2"/>
  <c r="W58" i="2" s="1"/>
  <c r="G58" i="2"/>
  <c r="D58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F55" i="2"/>
  <c r="E55" i="2"/>
  <c r="C55" i="2"/>
  <c r="B55" i="2"/>
  <c r="V54" i="2"/>
  <c r="W54" i="2" s="1"/>
  <c r="G54" i="2"/>
  <c r="D54" i="2"/>
  <c r="V53" i="2"/>
  <c r="W53" i="2" s="1"/>
  <c r="G53" i="2"/>
  <c r="D53" i="2"/>
  <c r="V52" i="2"/>
  <c r="W52" i="2" s="1"/>
  <c r="G52" i="2"/>
  <c r="D52" i="2"/>
  <c r="V51" i="2"/>
  <c r="W51" i="2" s="1"/>
  <c r="G51" i="2"/>
  <c r="D51" i="2"/>
  <c r="V50" i="2"/>
  <c r="W50" i="2" s="1"/>
  <c r="G50" i="2"/>
  <c r="D50" i="2"/>
  <c r="V49" i="2"/>
  <c r="W49" i="2" s="1"/>
  <c r="G49" i="2"/>
  <c r="D49" i="2"/>
  <c r="V48" i="2"/>
  <c r="W48" i="2" s="1"/>
  <c r="G48" i="2"/>
  <c r="D48" i="2"/>
  <c r="V47" i="2"/>
  <c r="W47" i="2" s="1"/>
  <c r="G47" i="2"/>
  <c r="D47" i="2"/>
  <c r="V46" i="2"/>
  <c r="W46" i="2" s="1"/>
  <c r="G46" i="2"/>
  <c r="D46" i="2"/>
  <c r="V45" i="2"/>
  <c r="W45" i="2" s="1"/>
  <c r="G45" i="2"/>
  <c r="D45" i="2"/>
  <c r="V44" i="2"/>
  <c r="W44" i="2" s="1"/>
  <c r="G44" i="2"/>
  <c r="D44" i="2"/>
  <c r="V43" i="2"/>
  <c r="W43" i="2" s="1"/>
  <c r="G43" i="2"/>
  <c r="D43" i="2"/>
  <c r="V42" i="2"/>
  <c r="W42" i="2" s="1"/>
  <c r="G42" i="2"/>
  <c r="D42" i="2"/>
  <c r="V41" i="2"/>
  <c r="W41" i="2" s="1"/>
  <c r="G41" i="2"/>
  <c r="D41" i="2"/>
  <c r="V40" i="2"/>
  <c r="W40" i="2" s="1"/>
  <c r="G40" i="2"/>
  <c r="D40" i="2"/>
  <c r="V39" i="2"/>
  <c r="W39" i="2" s="1"/>
  <c r="G39" i="2"/>
  <c r="D39" i="2"/>
  <c r="V38" i="2"/>
  <c r="G38" i="2"/>
  <c r="D38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F33" i="2"/>
  <c r="E33" i="2"/>
  <c r="E82" i="2" s="1"/>
  <c r="C33" i="2"/>
  <c r="B33" i="2"/>
  <c r="V32" i="2"/>
  <c r="W32" i="2" s="1"/>
  <c r="G32" i="2"/>
  <c r="D32" i="2"/>
  <c r="V31" i="2"/>
  <c r="W31" i="2" s="1"/>
  <c r="G31" i="2"/>
  <c r="D31" i="2"/>
  <c r="V30" i="2"/>
  <c r="W30" i="2" s="1"/>
  <c r="G30" i="2"/>
  <c r="D30" i="2"/>
  <c r="V29" i="2"/>
  <c r="W29" i="2" s="1"/>
  <c r="G29" i="2"/>
  <c r="D29" i="2"/>
  <c r="V28" i="2"/>
  <c r="W28" i="2" s="1"/>
  <c r="G28" i="2"/>
  <c r="D28" i="2"/>
  <c r="V27" i="2"/>
  <c r="W27" i="2" s="1"/>
  <c r="G27" i="2"/>
  <c r="D27" i="2"/>
  <c r="V26" i="2"/>
  <c r="G26" i="2"/>
  <c r="D26" i="2"/>
  <c r="V25" i="2"/>
  <c r="W25" i="2" s="1"/>
  <c r="G25" i="2"/>
  <c r="D25" i="2"/>
  <c r="V24" i="2"/>
  <c r="W24" i="2" s="1"/>
  <c r="G24" i="2"/>
  <c r="D24" i="2"/>
  <c r="V23" i="2"/>
  <c r="W23" i="2" s="1"/>
  <c r="G23" i="2"/>
  <c r="D23" i="2"/>
  <c r="D33" i="2" s="1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F17" i="2"/>
  <c r="E17" i="2"/>
  <c r="C17" i="2"/>
  <c r="B17" i="2"/>
  <c r="V16" i="2"/>
  <c r="W16" i="2" s="1"/>
  <c r="G16" i="2"/>
  <c r="G17" i="2" s="1"/>
  <c r="D16" i="2"/>
  <c r="V15" i="2"/>
  <c r="G15" i="2"/>
  <c r="D15" i="2"/>
  <c r="I12" i="2"/>
  <c r="F12" i="2"/>
  <c r="E12" i="2"/>
  <c r="C12" i="2"/>
  <c r="B12" i="2"/>
  <c r="V11" i="2"/>
  <c r="W11" i="2" s="1"/>
  <c r="G11" i="2"/>
  <c r="D11" i="2"/>
  <c r="V10" i="2"/>
  <c r="W10" i="2" s="1"/>
  <c r="G10" i="2"/>
  <c r="D10" i="2"/>
  <c r="V9" i="2"/>
  <c r="W9" i="2" s="1"/>
  <c r="G9" i="2"/>
  <c r="D9" i="2"/>
  <c r="V8" i="2"/>
  <c r="W8" i="2" s="1"/>
  <c r="G8" i="2"/>
  <c r="D8" i="2"/>
  <c r="U12" i="2"/>
  <c r="U19" i="2" s="1"/>
  <c r="T12" i="2"/>
  <c r="S12" i="2"/>
  <c r="S19" i="2" s="1"/>
  <c r="R12" i="2"/>
  <c r="Q12" i="2"/>
  <c r="Q19" i="2" s="1"/>
  <c r="P12" i="2"/>
  <c r="O12" i="2"/>
  <c r="O19" i="2" s="1"/>
  <c r="N12" i="2"/>
  <c r="M12" i="2"/>
  <c r="M19" i="2" s="1"/>
  <c r="L12" i="2"/>
  <c r="J12" i="2"/>
  <c r="G7" i="2"/>
  <c r="D7" i="2"/>
  <c r="V6" i="2"/>
  <c r="W6" i="2" s="1"/>
  <c r="G6" i="2"/>
  <c r="D6" i="2"/>
  <c r="V5" i="2"/>
  <c r="W5" i="2" s="1"/>
  <c r="G5" i="2"/>
  <c r="D5" i="2"/>
  <c r="K12" i="1"/>
  <c r="V77" i="1"/>
  <c r="W77" i="1" s="1"/>
  <c r="V76" i="1"/>
  <c r="W76" i="1" s="1"/>
  <c r="J78" i="1"/>
  <c r="K78" i="1"/>
  <c r="L78" i="1"/>
  <c r="M78" i="1"/>
  <c r="N78" i="1"/>
  <c r="O78" i="1"/>
  <c r="P78" i="1"/>
  <c r="Q78" i="1"/>
  <c r="R78" i="1"/>
  <c r="S78" i="1"/>
  <c r="T78" i="1"/>
  <c r="U78" i="1"/>
  <c r="V70" i="1"/>
  <c r="V71" i="1" s="1"/>
  <c r="J71" i="1"/>
  <c r="K71" i="1"/>
  <c r="L71" i="1"/>
  <c r="M71" i="1"/>
  <c r="N71" i="1"/>
  <c r="O71" i="1"/>
  <c r="P71" i="1"/>
  <c r="Q71" i="1"/>
  <c r="R71" i="1"/>
  <c r="S71" i="1"/>
  <c r="T71" i="1"/>
  <c r="U71" i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J67" i="1"/>
  <c r="K67" i="1"/>
  <c r="L67" i="1"/>
  <c r="M67" i="1"/>
  <c r="N67" i="1"/>
  <c r="O67" i="1"/>
  <c r="P67" i="1"/>
  <c r="Q67" i="1"/>
  <c r="R67" i="1"/>
  <c r="S67" i="1"/>
  <c r="T67" i="1"/>
  <c r="U67" i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J55" i="1"/>
  <c r="J82" i="1" s="1"/>
  <c r="K55" i="1"/>
  <c r="L55" i="1"/>
  <c r="M55" i="1"/>
  <c r="N55" i="1"/>
  <c r="O55" i="1"/>
  <c r="P55" i="1"/>
  <c r="Q55" i="1"/>
  <c r="R55" i="1"/>
  <c r="S55" i="1"/>
  <c r="T55" i="1"/>
  <c r="U55" i="1"/>
  <c r="V32" i="1"/>
  <c r="W32" i="1" s="1"/>
  <c r="V31" i="1"/>
  <c r="W31" i="1" s="1"/>
  <c r="V30" i="1"/>
  <c r="V29" i="1"/>
  <c r="W29" i="1" s="1"/>
  <c r="V28" i="1"/>
  <c r="W28" i="1" s="1"/>
  <c r="V27" i="1"/>
  <c r="W27" i="1" s="1"/>
  <c r="V26" i="1"/>
  <c r="V25" i="1"/>
  <c r="W25" i="1" s="1"/>
  <c r="V24" i="1"/>
  <c r="W24" i="1" s="1"/>
  <c r="V23" i="1"/>
  <c r="W23" i="1" s="1"/>
  <c r="J33" i="1"/>
  <c r="K33" i="1"/>
  <c r="L33" i="1"/>
  <c r="M33" i="1"/>
  <c r="N33" i="1"/>
  <c r="O33" i="1"/>
  <c r="P33" i="1"/>
  <c r="Q33" i="1"/>
  <c r="Q82" i="1" s="1"/>
  <c r="R33" i="1"/>
  <c r="S33" i="1"/>
  <c r="T33" i="1"/>
  <c r="U33" i="1"/>
  <c r="V16" i="1"/>
  <c r="W16" i="1" s="1"/>
  <c r="V15" i="1"/>
  <c r="J17" i="1"/>
  <c r="K17" i="1"/>
  <c r="L17" i="1"/>
  <c r="M17" i="1"/>
  <c r="N17" i="1"/>
  <c r="O17" i="1"/>
  <c r="P17" i="1"/>
  <c r="Q17" i="1"/>
  <c r="R17" i="1"/>
  <c r="S17" i="1"/>
  <c r="T17" i="1"/>
  <c r="U17" i="1"/>
  <c r="V6" i="1"/>
  <c r="W6" i="1" s="1"/>
  <c r="V8" i="1"/>
  <c r="W8" i="1" s="1"/>
  <c r="V9" i="1"/>
  <c r="W9" i="1" s="1"/>
  <c r="V10" i="1"/>
  <c r="W10" i="1" s="1"/>
  <c r="V11" i="1"/>
  <c r="W11" i="1" s="1"/>
  <c r="V5" i="1"/>
  <c r="W5" i="1" s="1"/>
  <c r="I78" i="1"/>
  <c r="I71" i="1"/>
  <c r="I67" i="1"/>
  <c r="I55" i="1"/>
  <c r="I33" i="1"/>
  <c r="I17" i="1"/>
  <c r="I12" i="1"/>
  <c r="I19" i="1" s="1"/>
  <c r="E78" i="1"/>
  <c r="C78" i="1"/>
  <c r="B78" i="1"/>
  <c r="F78" i="1"/>
  <c r="G77" i="1"/>
  <c r="G76" i="1"/>
  <c r="D77" i="1"/>
  <c r="D76" i="1"/>
  <c r="C71" i="1"/>
  <c r="E71" i="1"/>
  <c r="F71" i="1"/>
  <c r="B71" i="1"/>
  <c r="G70" i="1"/>
  <c r="G71" i="1" s="1"/>
  <c r="D70" i="1"/>
  <c r="D71" i="1" s="1"/>
  <c r="G66" i="1"/>
  <c r="G65" i="1"/>
  <c r="G64" i="1"/>
  <c r="G63" i="1"/>
  <c r="G62" i="1"/>
  <c r="G61" i="1"/>
  <c r="G60" i="1"/>
  <c r="G59" i="1"/>
  <c r="G58" i="1"/>
  <c r="D66" i="1"/>
  <c r="D65" i="1"/>
  <c r="D64" i="1"/>
  <c r="D63" i="1"/>
  <c r="D62" i="1"/>
  <c r="D61" i="1"/>
  <c r="D60" i="1"/>
  <c r="D59" i="1"/>
  <c r="D58" i="1"/>
  <c r="E55" i="1"/>
  <c r="C55" i="1"/>
  <c r="B55" i="1"/>
  <c r="F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G31" i="1"/>
  <c r="D31" i="1"/>
  <c r="G32" i="1"/>
  <c r="G30" i="1"/>
  <c r="G29" i="1"/>
  <c r="G28" i="1"/>
  <c r="G27" i="1"/>
  <c r="G26" i="1"/>
  <c r="G25" i="1"/>
  <c r="G24" i="1"/>
  <c r="G23" i="1"/>
  <c r="D32" i="1"/>
  <c r="D30" i="1"/>
  <c r="D29" i="1"/>
  <c r="D28" i="1"/>
  <c r="D27" i="1"/>
  <c r="D26" i="1"/>
  <c r="D25" i="1"/>
  <c r="D24" i="1"/>
  <c r="D23" i="1"/>
  <c r="G16" i="1"/>
  <c r="G15" i="1"/>
  <c r="D16" i="1"/>
  <c r="D15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B12" i="1"/>
  <c r="B17" i="1"/>
  <c r="B33" i="1"/>
  <c r="B67" i="1"/>
  <c r="D5" i="1"/>
  <c r="C67" i="1"/>
  <c r="E67" i="1"/>
  <c r="F67" i="1"/>
  <c r="C33" i="1"/>
  <c r="E33" i="1"/>
  <c r="F33" i="1"/>
  <c r="C17" i="1"/>
  <c r="E17" i="1"/>
  <c r="F17" i="1"/>
  <c r="C12" i="1"/>
  <c r="E12" i="1"/>
  <c r="F12" i="1"/>
  <c r="S82" i="1" l="1"/>
  <c r="W38" i="3"/>
  <c r="C19" i="6"/>
  <c r="C35" i="6" s="1"/>
  <c r="C73" i="6" s="1"/>
  <c r="C80" i="6" s="1"/>
  <c r="C84" i="6" s="1"/>
  <c r="R19" i="6"/>
  <c r="R35" i="6" s="1"/>
  <c r="R73" i="6" s="1"/>
  <c r="R80" i="6" s="1"/>
  <c r="R84" i="6" s="1"/>
  <c r="C19" i="8"/>
  <c r="C35" i="8" s="1"/>
  <c r="N19" i="8"/>
  <c r="N35" i="8" s="1"/>
  <c r="D17" i="8"/>
  <c r="D19" i="8" s="1"/>
  <c r="D35" i="8" s="1"/>
  <c r="G33" i="8"/>
  <c r="K82" i="8"/>
  <c r="G55" i="8"/>
  <c r="V17" i="3"/>
  <c r="W17" i="3" s="1"/>
  <c r="K19" i="4"/>
  <c r="K35" i="4" s="1"/>
  <c r="K73" i="4" s="1"/>
  <c r="K80" i="4" s="1"/>
  <c r="K84" i="4" s="1"/>
  <c r="S19" i="4"/>
  <c r="S35" i="4" s="1"/>
  <c r="S73" i="4" s="1"/>
  <c r="S80" i="4" s="1"/>
  <c r="S84" i="4" s="1"/>
  <c r="E82" i="4"/>
  <c r="I19" i="5"/>
  <c r="I35" i="5" s="1"/>
  <c r="I73" i="5" s="1"/>
  <c r="I80" i="5" s="1"/>
  <c r="I84" i="5" s="1"/>
  <c r="Q19" i="5"/>
  <c r="Q35" i="5" s="1"/>
  <c r="Q73" i="5" s="1"/>
  <c r="Q80" i="5" s="1"/>
  <c r="Q84" i="5" s="1"/>
  <c r="V12" i="10"/>
  <c r="C19" i="10"/>
  <c r="C35" i="10" s="1"/>
  <c r="C73" i="10" s="1"/>
  <c r="J19" i="10"/>
  <c r="J35" i="10" s="1"/>
  <c r="J73" i="10" s="1"/>
  <c r="N19" i="10"/>
  <c r="N35" i="10" s="1"/>
  <c r="N73" i="10" s="1"/>
  <c r="N80" i="10" s="1"/>
  <c r="N84" i="10" s="1"/>
  <c r="R19" i="10"/>
  <c r="R35" i="10" s="1"/>
  <c r="R73" i="10" s="1"/>
  <c r="G78" i="3"/>
  <c r="J19" i="6"/>
  <c r="J35" i="6" s="1"/>
  <c r="J73" i="6" s="1"/>
  <c r="J80" i="6" s="1"/>
  <c r="J84" i="6" s="1"/>
  <c r="D17" i="6"/>
  <c r="J19" i="8"/>
  <c r="J35" i="8" s="1"/>
  <c r="R19" i="8"/>
  <c r="R35" i="8" s="1"/>
  <c r="D33" i="8"/>
  <c r="E82" i="8"/>
  <c r="S82" i="8"/>
  <c r="C82" i="3"/>
  <c r="O19" i="4"/>
  <c r="O35" i="4" s="1"/>
  <c r="O73" i="4" s="1"/>
  <c r="O80" i="4" s="1"/>
  <c r="O84" i="4" s="1"/>
  <c r="G17" i="4"/>
  <c r="G19" i="4" s="1"/>
  <c r="G35" i="4" s="1"/>
  <c r="G73" i="4" s="1"/>
  <c r="G80" i="4" s="1"/>
  <c r="G84" i="4" s="1"/>
  <c r="M19" i="5"/>
  <c r="M35" i="5" s="1"/>
  <c r="M73" i="5" s="1"/>
  <c r="M80" i="5" s="1"/>
  <c r="M84" i="5" s="1"/>
  <c r="U19" i="5"/>
  <c r="U35" i="5" s="1"/>
  <c r="U73" i="5" s="1"/>
  <c r="U80" i="5" s="1"/>
  <c r="U84" i="5" s="1"/>
  <c r="D78" i="6"/>
  <c r="W15" i="7"/>
  <c r="G78" i="1"/>
  <c r="M35" i="2"/>
  <c r="M73" i="2" s="1"/>
  <c r="Q35" i="2"/>
  <c r="Q73" i="2" s="1"/>
  <c r="U35" i="2"/>
  <c r="U73" i="2" s="1"/>
  <c r="D17" i="3"/>
  <c r="V78" i="4"/>
  <c r="W78" i="4" s="1"/>
  <c r="F82" i="5"/>
  <c r="L82" i="5"/>
  <c r="P82" i="5"/>
  <c r="T82" i="5"/>
  <c r="D78" i="5"/>
  <c r="G78" i="5"/>
  <c r="W71" i="6"/>
  <c r="C19" i="7"/>
  <c r="C35" i="7" s="1"/>
  <c r="N19" i="7"/>
  <c r="N35" i="7" s="1"/>
  <c r="N73" i="7" s="1"/>
  <c r="N80" i="7" s="1"/>
  <c r="N84" i="7" s="1"/>
  <c r="N82" i="7"/>
  <c r="F19" i="8"/>
  <c r="F35" i="8" s="1"/>
  <c r="L19" i="8"/>
  <c r="L35" i="8" s="1"/>
  <c r="P19" i="8"/>
  <c r="P35" i="8" s="1"/>
  <c r="T19" i="8"/>
  <c r="T35" i="8" s="1"/>
  <c r="T73" i="8" s="1"/>
  <c r="T80" i="8" s="1"/>
  <c r="T84" i="8" s="1"/>
  <c r="I19" i="9"/>
  <c r="M19" i="9"/>
  <c r="M35" i="9" s="1"/>
  <c r="M73" i="9" s="1"/>
  <c r="M80" i="9" s="1"/>
  <c r="M84" i="9" s="1"/>
  <c r="Q19" i="9"/>
  <c r="U19" i="9"/>
  <c r="U35" i="9" s="1"/>
  <c r="U73" i="9" s="1"/>
  <c r="U80" i="9" s="1"/>
  <c r="U84" i="9" s="1"/>
  <c r="O19" i="10"/>
  <c r="D12" i="2"/>
  <c r="J19" i="2"/>
  <c r="J35" i="2" s="1"/>
  <c r="J73" i="2" s="1"/>
  <c r="J80" i="2" s="1"/>
  <c r="J84" i="2" s="1"/>
  <c r="O35" i="2"/>
  <c r="O73" i="2" s="1"/>
  <c r="O80" i="2" s="1"/>
  <c r="O84" i="2" s="1"/>
  <c r="S35" i="2"/>
  <c r="S73" i="2" s="1"/>
  <c r="S80" i="2" s="1"/>
  <c r="S84" i="2" s="1"/>
  <c r="C19" i="2"/>
  <c r="C35" i="2" s="1"/>
  <c r="C73" i="2" s="1"/>
  <c r="C80" i="2" s="1"/>
  <c r="C84" i="2" s="1"/>
  <c r="D17" i="2"/>
  <c r="L82" i="2"/>
  <c r="T82" i="2"/>
  <c r="G17" i="3"/>
  <c r="W17" i="4"/>
  <c r="B82" i="4"/>
  <c r="M82" i="4"/>
  <c r="U82" i="4"/>
  <c r="C19" i="5"/>
  <c r="C35" i="5" s="1"/>
  <c r="C73" i="5" s="1"/>
  <c r="C80" i="5" s="1"/>
  <c r="C84" i="5" s="1"/>
  <c r="N19" i="5"/>
  <c r="E19" i="8"/>
  <c r="E35" i="8" s="1"/>
  <c r="E73" i="8" s="1"/>
  <c r="E80" i="8" s="1"/>
  <c r="E84" i="8" s="1"/>
  <c r="O19" i="8"/>
  <c r="N82" i="8"/>
  <c r="D67" i="8"/>
  <c r="G78" i="9"/>
  <c r="I19" i="10"/>
  <c r="I35" i="10" s="1"/>
  <c r="M19" i="10"/>
  <c r="M35" i="10" s="1"/>
  <c r="M73" i="10" s="1"/>
  <c r="M80" i="10" s="1"/>
  <c r="M84" i="10" s="1"/>
  <c r="Q19" i="10"/>
  <c r="Q35" i="10" s="1"/>
  <c r="Q73" i="10" s="1"/>
  <c r="Q80" i="10" s="1"/>
  <c r="Q84" i="10" s="1"/>
  <c r="U19" i="10"/>
  <c r="U35" i="10" s="1"/>
  <c r="U73" i="10" s="1"/>
  <c r="F82" i="1"/>
  <c r="D12" i="3"/>
  <c r="D19" i="3" s="1"/>
  <c r="D35" i="3" s="1"/>
  <c r="D73" i="3" s="1"/>
  <c r="D80" i="3" s="1"/>
  <c r="D84" i="3" s="1"/>
  <c r="V12" i="4"/>
  <c r="V19" i="4" s="1"/>
  <c r="C19" i="4"/>
  <c r="C35" i="4" s="1"/>
  <c r="C73" i="4" s="1"/>
  <c r="C80" i="4" s="1"/>
  <c r="C84" i="4" s="1"/>
  <c r="N19" i="4"/>
  <c r="N35" i="4" s="1"/>
  <c r="N73" i="4" s="1"/>
  <c r="N80" i="4" s="1"/>
  <c r="N84" i="4" s="1"/>
  <c r="D17" i="4"/>
  <c r="J82" i="4"/>
  <c r="N82" i="4"/>
  <c r="R82" i="4"/>
  <c r="D67" i="4"/>
  <c r="K19" i="6"/>
  <c r="K35" i="6" s="1"/>
  <c r="K73" i="6" s="1"/>
  <c r="K80" i="6" s="1"/>
  <c r="K84" i="6" s="1"/>
  <c r="O19" i="6"/>
  <c r="O35" i="6" s="1"/>
  <c r="O73" i="6" s="1"/>
  <c r="O80" i="6" s="1"/>
  <c r="O84" i="6" s="1"/>
  <c r="S19" i="6"/>
  <c r="C80" i="10"/>
  <c r="C84" i="10" s="1"/>
  <c r="J80" i="10"/>
  <c r="J84" i="10" s="1"/>
  <c r="R80" i="10"/>
  <c r="R84" i="10" s="1"/>
  <c r="D17" i="10"/>
  <c r="B82" i="1"/>
  <c r="J19" i="3"/>
  <c r="J35" i="3" s="1"/>
  <c r="N19" i="3"/>
  <c r="N35" i="3" s="1"/>
  <c r="R19" i="3"/>
  <c r="R35" i="3" s="1"/>
  <c r="G12" i="6"/>
  <c r="G19" i="6" s="1"/>
  <c r="G35" i="6" s="1"/>
  <c r="G12" i="7"/>
  <c r="B19" i="7"/>
  <c r="B35" i="7" s="1"/>
  <c r="B73" i="7" s="1"/>
  <c r="B80" i="7" s="1"/>
  <c r="B84" i="7" s="1"/>
  <c r="I19" i="7"/>
  <c r="I35" i="7" s="1"/>
  <c r="I73" i="7" s="1"/>
  <c r="I80" i="7" s="1"/>
  <c r="I84" i="7" s="1"/>
  <c r="M19" i="7"/>
  <c r="M35" i="7" s="1"/>
  <c r="M73" i="7" s="1"/>
  <c r="M80" i="7" s="1"/>
  <c r="M84" i="7" s="1"/>
  <c r="Q19" i="7"/>
  <c r="Q35" i="7" s="1"/>
  <c r="Q73" i="7" s="1"/>
  <c r="Q80" i="7" s="1"/>
  <c r="Q84" i="7" s="1"/>
  <c r="U19" i="7"/>
  <c r="U35" i="7" s="1"/>
  <c r="U73" i="7" s="1"/>
  <c r="U80" i="7" s="1"/>
  <c r="U84" i="7" s="1"/>
  <c r="C19" i="9"/>
  <c r="C35" i="9" s="1"/>
  <c r="J19" i="9"/>
  <c r="J35" i="9" s="1"/>
  <c r="J73" i="9" s="1"/>
  <c r="J80" i="9" s="1"/>
  <c r="J84" i="9" s="1"/>
  <c r="N19" i="9"/>
  <c r="N35" i="9" s="1"/>
  <c r="N73" i="9" s="1"/>
  <c r="N80" i="9" s="1"/>
  <c r="N84" i="9" s="1"/>
  <c r="R19" i="9"/>
  <c r="R35" i="9" s="1"/>
  <c r="D17" i="9"/>
  <c r="E82" i="1"/>
  <c r="N82" i="1"/>
  <c r="W70" i="1"/>
  <c r="J82" i="3"/>
  <c r="N82" i="3"/>
  <c r="R82" i="3"/>
  <c r="W55" i="3"/>
  <c r="D67" i="3"/>
  <c r="I82" i="3"/>
  <c r="E19" i="4"/>
  <c r="E35" i="4" s="1"/>
  <c r="E73" i="4" s="1"/>
  <c r="E80" i="4" s="1"/>
  <c r="E84" i="4" s="1"/>
  <c r="D33" i="4"/>
  <c r="G55" i="4"/>
  <c r="G82" i="4" s="1"/>
  <c r="K82" i="4"/>
  <c r="S82" i="4"/>
  <c r="D78" i="4"/>
  <c r="G12" i="5"/>
  <c r="G19" i="5" s="1"/>
  <c r="E19" i="5"/>
  <c r="E35" i="5" s="1"/>
  <c r="E73" i="5" s="1"/>
  <c r="E80" i="5" s="1"/>
  <c r="E84" i="5" s="1"/>
  <c r="K19" i="5"/>
  <c r="K35" i="5" s="1"/>
  <c r="K73" i="5" s="1"/>
  <c r="K80" i="5" s="1"/>
  <c r="K84" i="5" s="1"/>
  <c r="O19" i="5"/>
  <c r="O35" i="5" s="1"/>
  <c r="O73" i="5" s="1"/>
  <c r="O80" i="5" s="1"/>
  <c r="O84" i="5" s="1"/>
  <c r="S19" i="5"/>
  <c r="S35" i="5" s="1"/>
  <c r="S73" i="5" s="1"/>
  <c r="S80" i="5" s="1"/>
  <c r="S84" i="5" s="1"/>
  <c r="V67" i="5"/>
  <c r="W67" i="5" s="1"/>
  <c r="W71" i="5"/>
  <c r="P19" i="6"/>
  <c r="P35" i="6" s="1"/>
  <c r="P73" i="6" s="1"/>
  <c r="P80" i="6" s="1"/>
  <c r="P84" i="6" s="1"/>
  <c r="M82" i="6"/>
  <c r="U82" i="6"/>
  <c r="G55" i="7"/>
  <c r="V17" i="8"/>
  <c r="W17" i="8" s="1"/>
  <c r="E19" i="9"/>
  <c r="E35" i="9" s="1"/>
  <c r="E73" i="9" s="1"/>
  <c r="E80" i="9" s="1"/>
  <c r="E84" i="9" s="1"/>
  <c r="O19" i="9"/>
  <c r="O35" i="9" s="1"/>
  <c r="O73" i="9" s="1"/>
  <c r="O80" i="9" s="1"/>
  <c r="O84" i="9" s="1"/>
  <c r="G17" i="9"/>
  <c r="C82" i="1"/>
  <c r="D78" i="1"/>
  <c r="O82" i="1"/>
  <c r="W71" i="1"/>
  <c r="M80" i="2"/>
  <c r="M84" i="2" s="1"/>
  <c r="Q80" i="2"/>
  <c r="Q84" i="2" s="1"/>
  <c r="U80" i="2"/>
  <c r="U84" i="2" s="1"/>
  <c r="F19" i="2"/>
  <c r="F35" i="2" s="1"/>
  <c r="F73" i="2" s="1"/>
  <c r="F80" i="2" s="1"/>
  <c r="F84" i="2" s="1"/>
  <c r="D55" i="2"/>
  <c r="D67" i="2"/>
  <c r="D82" i="2" s="1"/>
  <c r="K82" i="2"/>
  <c r="S82" i="2"/>
  <c r="B19" i="3"/>
  <c r="B35" i="3" s="1"/>
  <c r="B73" i="3" s="1"/>
  <c r="B80" i="3" s="1"/>
  <c r="B84" i="3" s="1"/>
  <c r="I19" i="3"/>
  <c r="I35" i="3" s="1"/>
  <c r="I73" i="3" s="1"/>
  <c r="I80" i="3" s="1"/>
  <c r="I84" i="3" s="1"/>
  <c r="M19" i="3"/>
  <c r="M35" i="3" s="1"/>
  <c r="M73" i="3" s="1"/>
  <c r="M80" i="3" s="1"/>
  <c r="M84" i="3" s="1"/>
  <c r="Q19" i="3"/>
  <c r="Q35" i="3" s="1"/>
  <c r="Q73" i="3" s="1"/>
  <c r="Q80" i="3" s="1"/>
  <c r="Q84" i="3" s="1"/>
  <c r="U19" i="3"/>
  <c r="U35" i="3" s="1"/>
  <c r="U73" i="3" s="1"/>
  <c r="U80" i="3" s="1"/>
  <c r="U84" i="3" s="1"/>
  <c r="G12" i="4"/>
  <c r="B19" i="4"/>
  <c r="B35" i="4" s="1"/>
  <c r="B73" i="4" s="1"/>
  <c r="B80" i="4" s="1"/>
  <c r="B84" i="4" s="1"/>
  <c r="I19" i="4"/>
  <c r="I35" i="4" s="1"/>
  <c r="I73" i="4" s="1"/>
  <c r="I80" i="4" s="1"/>
  <c r="I84" i="4" s="1"/>
  <c r="M19" i="4"/>
  <c r="M35" i="4" s="1"/>
  <c r="M73" i="4" s="1"/>
  <c r="M80" i="4" s="1"/>
  <c r="M84" i="4" s="1"/>
  <c r="Q19" i="4"/>
  <c r="Q35" i="4" s="1"/>
  <c r="Q73" i="4" s="1"/>
  <c r="Q80" i="4" s="1"/>
  <c r="Q84" i="4" s="1"/>
  <c r="U19" i="4"/>
  <c r="U35" i="4" s="1"/>
  <c r="U73" i="4" s="1"/>
  <c r="U80" i="4" s="1"/>
  <c r="U84" i="4" s="1"/>
  <c r="W71" i="4"/>
  <c r="M82" i="5"/>
  <c r="U82" i="5"/>
  <c r="Q19" i="6"/>
  <c r="Q35" i="6" s="1"/>
  <c r="Q73" i="6" s="1"/>
  <c r="Q80" i="6" s="1"/>
  <c r="Q84" i="6" s="1"/>
  <c r="J82" i="6"/>
  <c r="N82" i="6"/>
  <c r="R82" i="6"/>
  <c r="D67" i="6"/>
  <c r="D82" i="6" s="1"/>
  <c r="W71" i="7"/>
  <c r="U73" i="8"/>
  <c r="U80" i="8" s="1"/>
  <c r="U84" i="8" s="1"/>
  <c r="B82" i="8"/>
  <c r="I82" i="8"/>
  <c r="M82" i="8"/>
  <c r="Q82" i="8"/>
  <c r="F19" i="9"/>
  <c r="L19" i="9"/>
  <c r="L35" i="9" s="1"/>
  <c r="L73" i="9" s="1"/>
  <c r="L80" i="9" s="1"/>
  <c r="L84" i="9" s="1"/>
  <c r="P19" i="9"/>
  <c r="T19" i="9"/>
  <c r="V33" i="9"/>
  <c r="W33" i="9" s="1"/>
  <c r="B82" i="9"/>
  <c r="I82" i="9"/>
  <c r="M82" i="9"/>
  <c r="Q82" i="9"/>
  <c r="U82" i="9"/>
  <c r="F35" i="10"/>
  <c r="F73" i="10" s="1"/>
  <c r="F80" i="10" s="1"/>
  <c r="F84" i="10" s="1"/>
  <c r="L35" i="10"/>
  <c r="L73" i="10" s="1"/>
  <c r="L80" i="10" s="1"/>
  <c r="L84" i="10" s="1"/>
  <c r="P35" i="10"/>
  <c r="P73" i="10" s="1"/>
  <c r="P80" i="10" s="1"/>
  <c r="P84" i="10" s="1"/>
  <c r="T35" i="10"/>
  <c r="T73" i="10" s="1"/>
  <c r="T80" i="10" s="1"/>
  <c r="T84" i="10" s="1"/>
  <c r="V17" i="10"/>
  <c r="W17" i="10" s="1"/>
  <c r="E82" i="10"/>
  <c r="K82" i="10"/>
  <c r="S82" i="10"/>
  <c r="W71" i="10"/>
  <c r="V78" i="10"/>
  <c r="W78" i="10" s="1"/>
  <c r="B89" i="11"/>
  <c r="B21" i="11"/>
  <c r="B23" i="11" s="1"/>
  <c r="B84" i="11" s="1"/>
  <c r="D33" i="3"/>
  <c r="G55" i="6"/>
  <c r="D33" i="7"/>
  <c r="F82" i="7"/>
  <c r="L82" i="1"/>
  <c r="V17" i="2"/>
  <c r="W17" i="2" s="1"/>
  <c r="W15" i="2"/>
  <c r="R82" i="1"/>
  <c r="V67" i="1"/>
  <c r="W58" i="1"/>
  <c r="Q82" i="2"/>
  <c r="M82" i="2"/>
  <c r="U82" i="2"/>
  <c r="C82" i="2"/>
  <c r="V12" i="3"/>
  <c r="V19" i="3" s="1"/>
  <c r="Q82" i="3"/>
  <c r="G67" i="3"/>
  <c r="D12" i="4"/>
  <c r="D19" i="4" s="1"/>
  <c r="D35" i="4" s="1"/>
  <c r="F19" i="4"/>
  <c r="F35" i="4" s="1"/>
  <c r="F73" i="4" s="1"/>
  <c r="F80" i="4" s="1"/>
  <c r="F84" i="4" s="1"/>
  <c r="G33" i="4"/>
  <c r="L82" i="4"/>
  <c r="P82" i="4"/>
  <c r="T82" i="4"/>
  <c r="V55" i="4"/>
  <c r="W55" i="4" s="1"/>
  <c r="W38" i="4"/>
  <c r="V67" i="4"/>
  <c r="W67" i="4" s="1"/>
  <c r="N35" i="5"/>
  <c r="N73" i="5" s="1"/>
  <c r="N80" i="5" s="1"/>
  <c r="N84" i="5" s="1"/>
  <c r="D55" i="5"/>
  <c r="V67" i="6"/>
  <c r="W67" i="6" s="1"/>
  <c r="N73" i="8"/>
  <c r="N80" i="8" s="1"/>
  <c r="N84" i="8" s="1"/>
  <c r="O82" i="9"/>
  <c r="O82" i="3"/>
  <c r="N82" i="10"/>
  <c r="G67" i="2"/>
  <c r="N19" i="6"/>
  <c r="N35" i="6" s="1"/>
  <c r="N73" i="6" s="1"/>
  <c r="N80" i="6" s="1"/>
  <c r="N84" i="6" s="1"/>
  <c r="E19" i="2"/>
  <c r="E35" i="2" s="1"/>
  <c r="E73" i="2" s="1"/>
  <c r="E80" i="2" s="1"/>
  <c r="E84" i="2" s="1"/>
  <c r="D55" i="4"/>
  <c r="V55" i="6"/>
  <c r="W55" i="6" s="1"/>
  <c r="K82" i="1"/>
  <c r="T82" i="1"/>
  <c r="P82" i="1"/>
  <c r="V55" i="2"/>
  <c r="W55" i="2" s="1"/>
  <c r="F82" i="2"/>
  <c r="V67" i="2"/>
  <c r="W67" i="2" s="1"/>
  <c r="V71" i="2"/>
  <c r="W71" i="2" s="1"/>
  <c r="W70" i="2"/>
  <c r="W38" i="2"/>
  <c r="K35" i="3"/>
  <c r="K73" i="3" s="1"/>
  <c r="K80" i="3" s="1"/>
  <c r="K84" i="3" s="1"/>
  <c r="O35" i="3"/>
  <c r="O73" i="3" s="1"/>
  <c r="O80" i="3" s="1"/>
  <c r="O84" i="3" s="1"/>
  <c r="S35" i="3"/>
  <c r="S73" i="3" s="1"/>
  <c r="S80" i="3" s="1"/>
  <c r="S84" i="3" s="1"/>
  <c r="J73" i="3"/>
  <c r="J80" i="3" s="1"/>
  <c r="J84" i="3" s="1"/>
  <c r="N73" i="3"/>
  <c r="N80" i="3" s="1"/>
  <c r="N84" i="3" s="1"/>
  <c r="R73" i="3"/>
  <c r="R80" i="3" s="1"/>
  <c r="R84" i="3" s="1"/>
  <c r="G33" i="3"/>
  <c r="J35" i="4"/>
  <c r="J73" i="4" s="1"/>
  <c r="J80" i="4" s="1"/>
  <c r="J84" i="4" s="1"/>
  <c r="R35" i="4"/>
  <c r="R73" i="4" s="1"/>
  <c r="R80" i="4" s="1"/>
  <c r="R84" i="4" s="1"/>
  <c r="O82" i="4"/>
  <c r="B19" i="5"/>
  <c r="B35" i="5" s="1"/>
  <c r="B73" i="5" s="1"/>
  <c r="B80" i="5" s="1"/>
  <c r="B84" i="5" s="1"/>
  <c r="J82" i="5"/>
  <c r="R82" i="5"/>
  <c r="D67" i="5"/>
  <c r="V33" i="8"/>
  <c r="D12" i="10"/>
  <c r="V17" i="1"/>
  <c r="W17" i="1" s="1"/>
  <c r="V55" i="1"/>
  <c r="W55" i="1" s="1"/>
  <c r="K19" i="1"/>
  <c r="K35" i="1" s="1"/>
  <c r="K73" i="1" s="1"/>
  <c r="K80" i="1" s="1"/>
  <c r="K84" i="1" s="1"/>
  <c r="N19" i="2"/>
  <c r="N35" i="2" s="1"/>
  <c r="N73" i="2" s="1"/>
  <c r="N80" i="2" s="1"/>
  <c r="N84" i="2" s="1"/>
  <c r="R19" i="2"/>
  <c r="R35" i="2" s="1"/>
  <c r="R73" i="2" s="1"/>
  <c r="R80" i="2" s="1"/>
  <c r="R84" i="2" s="1"/>
  <c r="B19" i="2"/>
  <c r="B35" i="2" s="1"/>
  <c r="B73" i="2" s="1"/>
  <c r="B80" i="2" s="1"/>
  <c r="B84" i="2" s="1"/>
  <c r="I19" i="2"/>
  <c r="I35" i="2" s="1"/>
  <c r="I73" i="2" s="1"/>
  <c r="I80" i="2" s="1"/>
  <c r="I84" i="2" s="1"/>
  <c r="G33" i="2"/>
  <c r="V33" i="2"/>
  <c r="P82" i="2"/>
  <c r="O82" i="2"/>
  <c r="D78" i="2"/>
  <c r="F19" i="3"/>
  <c r="F35" i="3" s="1"/>
  <c r="F73" i="3" s="1"/>
  <c r="F80" i="3" s="1"/>
  <c r="F84" i="3" s="1"/>
  <c r="L19" i="3"/>
  <c r="L35" i="3" s="1"/>
  <c r="L73" i="3" s="1"/>
  <c r="L80" i="3" s="1"/>
  <c r="L84" i="3" s="1"/>
  <c r="P19" i="3"/>
  <c r="P35" i="3" s="1"/>
  <c r="P73" i="3" s="1"/>
  <c r="P80" i="3" s="1"/>
  <c r="P84" i="3" s="1"/>
  <c r="T19" i="3"/>
  <c r="T35" i="3" s="1"/>
  <c r="T73" i="3" s="1"/>
  <c r="T80" i="3" s="1"/>
  <c r="T84" i="3" s="1"/>
  <c r="E19" i="3"/>
  <c r="E35" i="3" s="1"/>
  <c r="E73" i="3" s="1"/>
  <c r="E80" i="3" s="1"/>
  <c r="E84" i="3" s="1"/>
  <c r="B82" i="3"/>
  <c r="V67" i="3"/>
  <c r="W67" i="3" s="1"/>
  <c r="D78" i="3"/>
  <c r="C82" i="4"/>
  <c r="I82" i="4"/>
  <c r="Q82" i="4"/>
  <c r="G67" i="4"/>
  <c r="D12" i="5"/>
  <c r="D19" i="5" s="1"/>
  <c r="F19" i="5"/>
  <c r="F35" i="5" s="1"/>
  <c r="F73" i="5" s="1"/>
  <c r="F80" i="5" s="1"/>
  <c r="F84" i="5" s="1"/>
  <c r="L19" i="5"/>
  <c r="L35" i="5" s="1"/>
  <c r="L73" i="5" s="1"/>
  <c r="L80" i="5" s="1"/>
  <c r="L84" i="5" s="1"/>
  <c r="T19" i="5"/>
  <c r="T35" i="5" s="1"/>
  <c r="T73" i="5" s="1"/>
  <c r="T80" i="5" s="1"/>
  <c r="T84" i="5" s="1"/>
  <c r="V33" i="5"/>
  <c r="B82" i="5"/>
  <c r="I82" i="5"/>
  <c r="Q82" i="5"/>
  <c r="G55" i="5"/>
  <c r="E82" i="5"/>
  <c r="G67" i="5"/>
  <c r="V12" i="6"/>
  <c r="S35" i="6"/>
  <c r="S73" i="6" s="1"/>
  <c r="S80" i="6" s="1"/>
  <c r="S84" i="6" s="1"/>
  <c r="C82" i="6"/>
  <c r="G78" i="6"/>
  <c r="D12" i="7"/>
  <c r="D19" i="7" s="1"/>
  <c r="F19" i="7"/>
  <c r="F35" i="7" s="1"/>
  <c r="F73" i="7" s="1"/>
  <c r="F80" i="7" s="1"/>
  <c r="F84" i="7" s="1"/>
  <c r="L19" i="7"/>
  <c r="L35" i="7" s="1"/>
  <c r="L73" i="7" s="1"/>
  <c r="L80" i="7" s="1"/>
  <c r="L84" i="7" s="1"/>
  <c r="P19" i="7"/>
  <c r="P35" i="7" s="1"/>
  <c r="P73" i="7" s="1"/>
  <c r="P80" i="7" s="1"/>
  <c r="P84" i="7" s="1"/>
  <c r="T19" i="7"/>
  <c r="T35" i="7" s="1"/>
  <c r="T73" i="7" s="1"/>
  <c r="T80" i="7" s="1"/>
  <c r="T84" i="7" s="1"/>
  <c r="W17" i="7"/>
  <c r="V33" i="7"/>
  <c r="W33" i="7" s="1"/>
  <c r="W23" i="7"/>
  <c r="C82" i="7"/>
  <c r="J82" i="7"/>
  <c r="R82" i="7"/>
  <c r="D55" i="7"/>
  <c r="V55" i="7"/>
  <c r="W55" i="7" s="1"/>
  <c r="D67" i="7"/>
  <c r="V78" i="7"/>
  <c r="W78" i="7" s="1"/>
  <c r="D12" i="8"/>
  <c r="F73" i="8"/>
  <c r="F80" i="8" s="1"/>
  <c r="F84" i="8" s="1"/>
  <c r="L73" i="8"/>
  <c r="L80" i="8" s="1"/>
  <c r="L84" i="8" s="1"/>
  <c r="P73" i="8"/>
  <c r="P80" i="8" s="1"/>
  <c r="P84" i="8" s="1"/>
  <c r="F82" i="8"/>
  <c r="U80" i="10"/>
  <c r="U84" i="10" s="1"/>
  <c r="C82" i="10"/>
  <c r="J82" i="10"/>
  <c r="R82" i="10"/>
  <c r="D55" i="10"/>
  <c r="V33" i="1"/>
  <c r="W33" i="1" s="1"/>
  <c r="V78" i="1"/>
  <c r="W78" i="1" s="1"/>
  <c r="G12" i="2"/>
  <c r="G19" i="2" s="1"/>
  <c r="L19" i="2"/>
  <c r="L35" i="2" s="1"/>
  <c r="L73" i="2" s="1"/>
  <c r="L80" i="2" s="1"/>
  <c r="L84" i="2" s="1"/>
  <c r="P19" i="2"/>
  <c r="P35" i="2" s="1"/>
  <c r="P73" i="2" s="1"/>
  <c r="P80" i="2" s="1"/>
  <c r="P84" i="2" s="1"/>
  <c r="T19" i="2"/>
  <c r="T35" i="2" s="1"/>
  <c r="T73" i="2" s="1"/>
  <c r="T80" i="2" s="1"/>
  <c r="T84" i="2" s="1"/>
  <c r="J82" i="2"/>
  <c r="N82" i="2"/>
  <c r="R82" i="2"/>
  <c r="G55" i="2"/>
  <c r="V78" i="2"/>
  <c r="W78" i="2" s="1"/>
  <c r="B82" i="2"/>
  <c r="W15" i="1"/>
  <c r="W38" i="1"/>
  <c r="G12" i="3"/>
  <c r="G19" i="3" s="1"/>
  <c r="C19" i="3"/>
  <c r="C35" i="3" s="1"/>
  <c r="C73" i="3" s="1"/>
  <c r="C80" i="3" s="1"/>
  <c r="C84" i="3" s="1"/>
  <c r="V33" i="3"/>
  <c r="W33" i="3" s="1"/>
  <c r="F82" i="3"/>
  <c r="L82" i="3"/>
  <c r="P82" i="3"/>
  <c r="T82" i="3"/>
  <c r="E82" i="3"/>
  <c r="K82" i="3"/>
  <c r="S82" i="3"/>
  <c r="M82" i="3"/>
  <c r="U82" i="3"/>
  <c r="V78" i="3"/>
  <c r="W78" i="3" s="1"/>
  <c r="L19" i="4"/>
  <c r="L35" i="4" s="1"/>
  <c r="L73" i="4" s="1"/>
  <c r="L80" i="4" s="1"/>
  <c r="L84" i="4" s="1"/>
  <c r="P19" i="4"/>
  <c r="P35" i="4" s="1"/>
  <c r="P73" i="4" s="1"/>
  <c r="P80" i="4" s="1"/>
  <c r="P84" i="4" s="1"/>
  <c r="T19" i="4"/>
  <c r="T35" i="4" s="1"/>
  <c r="T73" i="4" s="1"/>
  <c r="T80" i="4" s="1"/>
  <c r="T84" i="4" s="1"/>
  <c r="V33" i="4"/>
  <c r="W33" i="4" s="1"/>
  <c r="F82" i="4"/>
  <c r="V12" i="5"/>
  <c r="J19" i="5"/>
  <c r="J35" i="5" s="1"/>
  <c r="J73" i="5" s="1"/>
  <c r="J80" i="5" s="1"/>
  <c r="J84" i="5" s="1"/>
  <c r="R19" i="5"/>
  <c r="R35" i="5" s="1"/>
  <c r="R73" i="5" s="1"/>
  <c r="R80" i="5" s="1"/>
  <c r="R84" i="5" s="1"/>
  <c r="G17" i="5"/>
  <c r="D33" i="5"/>
  <c r="G33" i="5"/>
  <c r="K82" i="5"/>
  <c r="O82" i="5"/>
  <c r="S82" i="5"/>
  <c r="B19" i="6"/>
  <c r="B35" i="6" s="1"/>
  <c r="B73" i="6" s="1"/>
  <c r="B80" i="6" s="1"/>
  <c r="B84" i="6" s="1"/>
  <c r="M19" i="6"/>
  <c r="M35" i="6" s="1"/>
  <c r="M73" i="6" s="1"/>
  <c r="M80" i="6" s="1"/>
  <c r="M84" i="6" s="1"/>
  <c r="U19" i="6"/>
  <c r="U35" i="6" s="1"/>
  <c r="U73" i="6" s="1"/>
  <c r="U80" i="6" s="1"/>
  <c r="U84" i="6" s="1"/>
  <c r="F82" i="6"/>
  <c r="L82" i="6"/>
  <c r="P82" i="6"/>
  <c r="T82" i="6"/>
  <c r="V78" i="6"/>
  <c r="W78" i="6" s="1"/>
  <c r="V12" i="7"/>
  <c r="W12" i="7" s="1"/>
  <c r="C73" i="7"/>
  <c r="C80" i="7" s="1"/>
  <c r="C84" i="7" s="1"/>
  <c r="G33" i="7"/>
  <c r="L82" i="7"/>
  <c r="P82" i="7"/>
  <c r="T82" i="7"/>
  <c r="V12" i="8"/>
  <c r="C73" i="8"/>
  <c r="C80" i="8" s="1"/>
  <c r="C84" i="8" s="1"/>
  <c r="J73" i="8"/>
  <c r="J80" i="8" s="1"/>
  <c r="J84" i="8" s="1"/>
  <c r="R73" i="8"/>
  <c r="R80" i="8" s="1"/>
  <c r="R84" i="8" s="1"/>
  <c r="K19" i="9"/>
  <c r="K35" i="9" s="1"/>
  <c r="K73" i="9" s="1"/>
  <c r="K80" i="9" s="1"/>
  <c r="K84" i="9" s="1"/>
  <c r="S19" i="9"/>
  <c r="S35" i="9" s="1"/>
  <c r="S73" i="9" s="1"/>
  <c r="S80" i="9" s="1"/>
  <c r="S84" i="9" s="1"/>
  <c r="D33" i="9"/>
  <c r="G33" i="9"/>
  <c r="E82" i="9"/>
  <c r="K82" i="9"/>
  <c r="S82" i="9"/>
  <c r="G55" i="9"/>
  <c r="N82" i="9"/>
  <c r="D67" i="9"/>
  <c r="O35" i="8"/>
  <c r="O73" i="8" s="1"/>
  <c r="O80" i="8" s="1"/>
  <c r="O84" i="8" s="1"/>
  <c r="G17" i="8"/>
  <c r="K19" i="8"/>
  <c r="K35" i="8" s="1"/>
  <c r="K73" i="8" s="1"/>
  <c r="K80" i="8" s="1"/>
  <c r="K84" i="8" s="1"/>
  <c r="S19" i="8"/>
  <c r="S35" i="8" s="1"/>
  <c r="S73" i="8" s="1"/>
  <c r="S80" i="8" s="1"/>
  <c r="S84" i="8" s="1"/>
  <c r="M35" i="8"/>
  <c r="M73" i="8" s="1"/>
  <c r="M80" i="8" s="1"/>
  <c r="M84" i="8" s="1"/>
  <c r="L82" i="8"/>
  <c r="P82" i="8"/>
  <c r="T82" i="8"/>
  <c r="V55" i="8"/>
  <c r="W55" i="8" s="1"/>
  <c r="G67" i="8"/>
  <c r="G78" i="8"/>
  <c r="O82" i="8"/>
  <c r="V12" i="9"/>
  <c r="W12" i="9" s="1"/>
  <c r="C73" i="9"/>
  <c r="C80" i="9" s="1"/>
  <c r="C84" i="9" s="1"/>
  <c r="R73" i="9"/>
  <c r="R80" i="9" s="1"/>
  <c r="R84" i="9" s="1"/>
  <c r="L82" i="9"/>
  <c r="P82" i="9"/>
  <c r="T82" i="9"/>
  <c r="V55" i="9"/>
  <c r="W55" i="9" s="1"/>
  <c r="D78" i="9"/>
  <c r="G12" i="10"/>
  <c r="I73" i="10"/>
  <c r="I80" i="10" s="1"/>
  <c r="I84" i="10" s="1"/>
  <c r="B19" i="10"/>
  <c r="B35" i="10" s="1"/>
  <c r="B73" i="10" s="1"/>
  <c r="B80" i="10" s="1"/>
  <c r="B84" i="10" s="1"/>
  <c r="D33" i="10"/>
  <c r="G33" i="10"/>
  <c r="G55" i="10"/>
  <c r="N82" i="5"/>
  <c r="V78" i="5"/>
  <c r="W78" i="5" s="1"/>
  <c r="D12" i="6"/>
  <c r="F19" i="6"/>
  <c r="F35" i="6" s="1"/>
  <c r="F73" i="6" s="1"/>
  <c r="F80" i="6" s="1"/>
  <c r="F84" i="6" s="1"/>
  <c r="L19" i="6"/>
  <c r="L35" i="6" s="1"/>
  <c r="L73" i="6" s="1"/>
  <c r="L80" i="6" s="1"/>
  <c r="L84" i="6" s="1"/>
  <c r="T19" i="6"/>
  <c r="T35" i="6" s="1"/>
  <c r="T73" i="6" s="1"/>
  <c r="T80" i="6" s="1"/>
  <c r="T84" i="6" s="1"/>
  <c r="V17" i="6"/>
  <c r="W17" i="6" s="1"/>
  <c r="E19" i="6"/>
  <c r="E35" i="6" s="1"/>
  <c r="E73" i="6" s="1"/>
  <c r="E80" i="6" s="1"/>
  <c r="E84" i="6" s="1"/>
  <c r="V33" i="6"/>
  <c r="W33" i="6" s="1"/>
  <c r="B82" i="6"/>
  <c r="I82" i="6"/>
  <c r="Q82" i="6"/>
  <c r="E82" i="6"/>
  <c r="G67" i="6"/>
  <c r="K19" i="7"/>
  <c r="K35" i="7" s="1"/>
  <c r="K73" i="7" s="1"/>
  <c r="K80" i="7" s="1"/>
  <c r="K84" i="7" s="1"/>
  <c r="O19" i="7"/>
  <c r="O35" i="7" s="1"/>
  <c r="O73" i="7" s="1"/>
  <c r="O80" i="7" s="1"/>
  <c r="O84" i="7" s="1"/>
  <c r="S19" i="7"/>
  <c r="S35" i="7" s="1"/>
  <c r="S73" i="7" s="1"/>
  <c r="S80" i="7" s="1"/>
  <c r="S84" i="7" s="1"/>
  <c r="J19" i="7"/>
  <c r="J35" i="7" s="1"/>
  <c r="J73" i="7" s="1"/>
  <c r="J80" i="7" s="1"/>
  <c r="J84" i="7" s="1"/>
  <c r="R19" i="7"/>
  <c r="R35" i="7" s="1"/>
  <c r="R73" i="7" s="1"/>
  <c r="R80" i="7" s="1"/>
  <c r="R84" i="7" s="1"/>
  <c r="B82" i="7"/>
  <c r="I82" i="7"/>
  <c r="Q82" i="7"/>
  <c r="G67" i="7"/>
  <c r="D78" i="7"/>
  <c r="G78" i="7"/>
  <c r="O82" i="7"/>
  <c r="G12" i="8"/>
  <c r="I35" i="8"/>
  <c r="I73" i="8" s="1"/>
  <c r="I80" i="8" s="1"/>
  <c r="I84" i="8" s="1"/>
  <c r="Q35" i="8"/>
  <c r="Q73" i="8" s="1"/>
  <c r="Q80" i="8" s="1"/>
  <c r="Q84" i="8" s="1"/>
  <c r="B19" i="8"/>
  <c r="B35" i="8" s="1"/>
  <c r="B73" i="8" s="1"/>
  <c r="B80" i="8" s="1"/>
  <c r="B84" i="8" s="1"/>
  <c r="C82" i="8"/>
  <c r="J82" i="8"/>
  <c r="R82" i="8"/>
  <c r="D55" i="8"/>
  <c r="V78" i="8"/>
  <c r="W78" i="8" s="1"/>
  <c r="D12" i="9"/>
  <c r="D19" i="9" s="1"/>
  <c r="D35" i="9" s="1"/>
  <c r="D73" i="9" s="1"/>
  <c r="F35" i="9"/>
  <c r="F73" i="9" s="1"/>
  <c r="F80" i="9" s="1"/>
  <c r="F84" i="9" s="1"/>
  <c r="P35" i="9"/>
  <c r="P73" i="9" s="1"/>
  <c r="P80" i="9" s="1"/>
  <c r="P84" i="9" s="1"/>
  <c r="T35" i="9"/>
  <c r="T73" i="9" s="1"/>
  <c r="T80" i="9" s="1"/>
  <c r="T84" i="9" s="1"/>
  <c r="V17" i="9"/>
  <c r="W17" i="9" s="1"/>
  <c r="G67" i="9"/>
  <c r="F82" i="9"/>
  <c r="V33" i="10"/>
  <c r="W33" i="10" s="1"/>
  <c r="B82" i="10"/>
  <c r="I82" i="10"/>
  <c r="M82" i="10"/>
  <c r="Q82" i="10"/>
  <c r="D67" i="10"/>
  <c r="F82" i="10"/>
  <c r="G12" i="9"/>
  <c r="I35" i="9"/>
  <c r="I73" i="9" s="1"/>
  <c r="I80" i="9" s="1"/>
  <c r="I84" i="9" s="1"/>
  <c r="Q35" i="9"/>
  <c r="Q73" i="9" s="1"/>
  <c r="Q80" i="9" s="1"/>
  <c r="Q84" i="9" s="1"/>
  <c r="B19" i="9"/>
  <c r="B35" i="9" s="1"/>
  <c r="B73" i="9" s="1"/>
  <c r="B80" i="9" s="1"/>
  <c r="B84" i="9" s="1"/>
  <c r="C82" i="9"/>
  <c r="J82" i="9"/>
  <c r="R82" i="9"/>
  <c r="D55" i="9"/>
  <c r="V78" i="9"/>
  <c r="W78" i="9" s="1"/>
  <c r="O35" i="10"/>
  <c r="O73" i="10" s="1"/>
  <c r="O80" i="10" s="1"/>
  <c r="O84" i="10" s="1"/>
  <c r="G17" i="10"/>
  <c r="G19" i="10" s="1"/>
  <c r="G35" i="10" s="1"/>
  <c r="K19" i="10"/>
  <c r="K35" i="10" s="1"/>
  <c r="K73" i="10" s="1"/>
  <c r="K80" i="10" s="1"/>
  <c r="K84" i="10" s="1"/>
  <c r="S19" i="10"/>
  <c r="S35" i="10" s="1"/>
  <c r="S73" i="10" s="1"/>
  <c r="S80" i="10" s="1"/>
  <c r="S84" i="10" s="1"/>
  <c r="L82" i="10"/>
  <c r="P82" i="10"/>
  <c r="T82" i="10"/>
  <c r="V55" i="10"/>
  <c r="W55" i="10" s="1"/>
  <c r="G67" i="10"/>
  <c r="G78" i="10"/>
  <c r="O82" i="10"/>
  <c r="W12" i="10"/>
  <c r="W15" i="10"/>
  <c r="W70" i="10"/>
  <c r="W5" i="10"/>
  <c r="V67" i="10"/>
  <c r="W67" i="10" s="1"/>
  <c r="W23" i="10"/>
  <c r="W76" i="10"/>
  <c r="W15" i="9"/>
  <c r="V67" i="9"/>
  <c r="W67" i="9" s="1"/>
  <c r="W23" i="9"/>
  <c r="V71" i="9"/>
  <c r="W71" i="9" s="1"/>
  <c r="W5" i="9"/>
  <c r="W76" i="9"/>
  <c r="W12" i="8"/>
  <c r="V19" i="8"/>
  <c r="W33" i="8"/>
  <c r="W70" i="8"/>
  <c r="W15" i="8"/>
  <c r="V67" i="8"/>
  <c r="W67" i="8" s="1"/>
  <c r="W23" i="8"/>
  <c r="W5" i="8"/>
  <c r="W76" i="8"/>
  <c r="D82" i="7"/>
  <c r="G19" i="7"/>
  <c r="G35" i="7" s="1"/>
  <c r="W70" i="7"/>
  <c r="W5" i="7"/>
  <c r="V67" i="7"/>
  <c r="W67" i="7" s="1"/>
  <c r="W76" i="7"/>
  <c r="V19" i="6"/>
  <c r="W12" i="6"/>
  <c r="W58" i="6"/>
  <c r="W70" i="6"/>
  <c r="W15" i="6"/>
  <c r="W39" i="6"/>
  <c r="W23" i="6"/>
  <c r="W6" i="6"/>
  <c r="W76" i="6"/>
  <c r="W12" i="5"/>
  <c r="W33" i="5"/>
  <c r="W58" i="5"/>
  <c r="W70" i="5"/>
  <c r="V17" i="5"/>
  <c r="W17" i="5" s="1"/>
  <c r="V55" i="5"/>
  <c r="W55" i="5" s="1"/>
  <c r="W23" i="5"/>
  <c r="W76" i="5"/>
  <c r="W12" i="4"/>
  <c r="W58" i="4"/>
  <c r="W70" i="4"/>
  <c r="W5" i="4"/>
  <c r="W76" i="4"/>
  <c r="G82" i="3"/>
  <c r="W70" i="3"/>
  <c r="W58" i="3"/>
  <c r="W5" i="3"/>
  <c r="W23" i="3"/>
  <c r="W76" i="3"/>
  <c r="I82" i="1"/>
  <c r="I35" i="1"/>
  <c r="I73" i="1" s="1"/>
  <c r="I80" i="1" s="1"/>
  <c r="I84" i="1" s="1"/>
  <c r="I82" i="2"/>
  <c r="V7" i="2"/>
  <c r="W7" i="2" s="1"/>
  <c r="K12" i="2"/>
  <c r="K19" i="2" s="1"/>
  <c r="K35" i="2" s="1"/>
  <c r="K73" i="2" s="1"/>
  <c r="K80" i="2" s="1"/>
  <c r="K84" i="2" s="1"/>
  <c r="L12" i="1"/>
  <c r="L19" i="1" s="1"/>
  <c r="L35" i="1" s="1"/>
  <c r="L73" i="1" s="1"/>
  <c r="L80" i="1" s="1"/>
  <c r="L84" i="1" s="1"/>
  <c r="M12" i="1"/>
  <c r="M19" i="1" s="1"/>
  <c r="M35" i="1" s="1"/>
  <c r="M73" i="1" s="1"/>
  <c r="M80" i="1" s="1"/>
  <c r="M84" i="1" s="1"/>
  <c r="J12" i="1"/>
  <c r="J19" i="1" s="1"/>
  <c r="J35" i="1" s="1"/>
  <c r="J73" i="1" s="1"/>
  <c r="J80" i="1" s="1"/>
  <c r="J84" i="1" s="1"/>
  <c r="U82" i="1"/>
  <c r="M82" i="1"/>
  <c r="G17" i="1"/>
  <c r="D55" i="1"/>
  <c r="G55" i="1"/>
  <c r="G67" i="1"/>
  <c r="D67" i="1"/>
  <c r="E19" i="1"/>
  <c r="E35" i="1" s="1"/>
  <c r="E73" i="1" s="1"/>
  <c r="E80" i="1" s="1"/>
  <c r="E84" i="1" s="1"/>
  <c r="C19" i="1"/>
  <c r="C35" i="1" s="1"/>
  <c r="C73" i="1" s="1"/>
  <c r="C80" i="1" s="1"/>
  <c r="C84" i="1" s="1"/>
  <c r="D17" i="1"/>
  <c r="D33" i="1"/>
  <c r="B19" i="1"/>
  <c r="B35" i="1" s="1"/>
  <c r="B73" i="1" s="1"/>
  <c r="B80" i="1" s="1"/>
  <c r="B84" i="1" s="1"/>
  <c r="F19" i="1"/>
  <c r="F35" i="1" s="1"/>
  <c r="F73" i="1" s="1"/>
  <c r="F80" i="1" s="1"/>
  <c r="F84" i="1" s="1"/>
  <c r="G33" i="1"/>
  <c r="G82" i="1" s="1"/>
  <c r="G12" i="1"/>
  <c r="D12" i="1"/>
  <c r="G82" i="5" l="1"/>
  <c r="D82" i="10"/>
  <c r="G19" i="8"/>
  <c r="G35" i="8" s="1"/>
  <c r="G73" i="8" s="1"/>
  <c r="G80" i="8" s="1"/>
  <c r="G84" i="8" s="1"/>
  <c r="D19" i="6"/>
  <c r="D35" i="6" s="1"/>
  <c r="D73" i="6" s="1"/>
  <c r="D80" i="6" s="1"/>
  <c r="D84" i="6" s="1"/>
  <c r="D82" i="5"/>
  <c r="G35" i="3"/>
  <c r="G73" i="3" s="1"/>
  <c r="G80" i="3" s="1"/>
  <c r="G84" i="3" s="1"/>
  <c r="D82" i="4"/>
  <c r="D82" i="1"/>
  <c r="V19" i="9"/>
  <c r="D82" i="8"/>
  <c r="D82" i="3"/>
  <c r="G82" i="2"/>
  <c r="D19" i="10"/>
  <c r="D35" i="10" s="1"/>
  <c r="G82" i="7"/>
  <c r="W12" i="3"/>
  <c r="D73" i="4"/>
  <c r="D80" i="4" s="1"/>
  <c r="D84" i="4" s="1"/>
  <c r="V19" i="10"/>
  <c r="G35" i="2"/>
  <c r="G73" i="2" s="1"/>
  <c r="G80" i="2" s="1"/>
  <c r="G84" i="2" s="1"/>
  <c r="D35" i="7"/>
  <c r="D73" i="7" s="1"/>
  <c r="D80" i="7" s="1"/>
  <c r="D84" i="7" s="1"/>
  <c r="G82" i="6"/>
  <c r="D73" i="10"/>
  <c r="D80" i="10" s="1"/>
  <c r="D84" i="10" s="1"/>
  <c r="V82" i="4"/>
  <c r="W82" i="4" s="1"/>
  <c r="G35" i="5"/>
  <c r="G73" i="5" s="1"/>
  <c r="G80" i="5" s="1"/>
  <c r="G84" i="5" s="1"/>
  <c r="V19" i="7"/>
  <c r="W19" i="7" s="1"/>
  <c r="G82" i="8"/>
  <c r="V82" i="1"/>
  <c r="W82" i="1" s="1"/>
  <c r="V82" i="3"/>
  <c r="W82" i="3" s="1"/>
  <c r="G73" i="7"/>
  <c r="G80" i="7" s="1"/>
  <c r="G84" i="7" s="1"/>
  <c r="G19" i="9"/>
  <c r="G35" i="9" s="1"/>
  <c r="G73" i="9" s="1"/>
  <c r="G80" i="9" s="1"/>
  <c r="G84" i="9" s="1"/>
  <c r="D82" i="9"/>
  <c r="D19" i="2"/>
  <c r="D35" i="2" s="1"/>
  <c r="D73" i="2" s="1"/>
  <c r="D80" i="2" s="1"/>
  <c r="D84" i="2" s="1"/>
  <c r="B36" i="11"/>
  <c r="G73" i="6"/>
  <c r="G80" i="6" s="1"/>
  <c r="G84" i="6" s="1"/>
  <c r="V82" i="7"/>
  <c r="W82" i="7" s="1"/>
  <c r="W67" i="1"/>
  <c r="D35" i="5"/>
  <c r="D73" i="5" s="1"/>
  <c r="D80" i="5" s="1"/>
  <c r="D84" i="5" s="1"/>
  <c r="V82" i="6"/>
  <c r="W82" i="6" s="1"/>
  <c r="G82" i="10"/>
  <c r="G82" i="9"/>
  <c r="V12" i="2"/>
  <c r="D73" i="8"/>
  <c r="D80" i="8" s="1"/>
  <c r="D84" i="8" s="1"/>
  <c r="D80" i="9"/>
  <c r="D84" i="9" s="1"/>
  <c r="G73" i="10"/>
  <c r="G80" i="10" s="1"/>
  <c r="G84" i="10" s="1"/>
  <c r="V82" i="2"/>
  <c r="W82" i="2" s="1"/>
  <c r="W33" i="2"/>
  <c r="V35" i="10"/>
  <c r="W19" i="10"/>
  <c r="V82" i="10"/>
  <c r="W82" i="10" s="1"/>
  <c r="V35" i="9"/>
  <c r="W19" i="9"/>
  <c r="V82" i="9"/>
  <c r="W82" i="9" s="1"/>
  <c r="V82" i="8"/>
  <c r="W82" i="8" s="1"/>
  <c r="V35" i="8"/>
  <c r="W19" i="8"/>
  <c r="V35" i="7"/>
  <c r="V35" i="6"/>
  <c r="W19" i="6"/>
  <c r="V82" i="5"/>
  <c r="W82" i="5" s="1"/>
  <c r="V19" i="5"/>
  <c r="V35" i="4"/>
  <c r="W19" i="4"/>
  <c r="V35" i="3"/>
  <c r="W19" i="3"/>
  <c r="N12" i="1"/>
  <c r="N19" i="1" s="1"/>
  <c r="N35" i="1" s="1"/>
  <c r="N73" i="1" s="1"/>
  <c r="N80" i="1" s="1"/>
  <c r="N84" i="1" s="1"/>
  <c r="G19" i="1"/>
  <c r="G35" i="1"/>
  <c r="G73" i="1" s="1"/>
  <c r="G80" i="1" s="1"/>
  <c r="G84" i="1" s="1"/>
  <c r="D19" i="1"/>
  <c r="D35" i="1" s="1"/>
  <c r="D73" i="1" s="1"/>
  <c r="D80" i="1" s="1"/>
  <c r="D84" i="1" s="1"/>
  <c r="B91" i="11" l="1"/>
  <c r="B95" i="11" s="1"/>
  <c r="V19" i="2"/>
  <c r="W12" i="2"/>
  <c r="V73" i="10"/>
  <c r="V80" i="10" s="1"/>
  <c r="W35" i="10"/>
  <c r="V73" i="9"/>
  <c r="V80" i="9" s="1"/>
  <c r="W35" i="9"/>
  <c r="V73" i="8"/>
  <c r="V80" i="8" s="1"/>
  <c r="W35" i="8"/>
  <c r="W35" i="7"/>
  <c r="V73" i="7"/>
  <c r="V80" i="7" s="1"/>
  <c r="W35" i="6"/>
  <c r="V73" i="6"/>
  <c r="V80" i="6" s="1"/>
  <c r="V35" i="5"/>
  <c r="W19" i="5"/>
  <c r="W35" i="4"/>
  <c r="V73" i="4"/>
  <c r="V80" i="4" s="1"/>
  <c r="W35" i="3"/>
  <c r="V73" i="3"/>
  <c r="V80" i="3" s="1"/>
  <c r="O12" i="1"/>
  <c r="O19" i="1" s="1"/>
  <c r="O35" i="1" s="1"/>
  <c r="O73" i="1" s="1"/>
  <c r="O80" i="1" s="1"/>
  <c r="O84" i="1" s="1"/>
  <c r="V35" i="2" l="1"/>
  <c r="W19" i="2"/>
  <c r="V84" i="10"/>
  <c r="W84" i="10" s="1"/>
  <c r="W80" i="10"/>
  <c r="V84" i="9"/>
  <c r="W84" i="9" s="1"/>
  <c r="W80" i="9"/>
  <c r="V84" i="8"/>
  <c r="W84" i="8" s="1"/>
  <c r="W80" i="8"/>
  <c r="V84" i="7"/>
  <c r="W84" i="7" s="1"/>
  <c r="W80" i="7"/>
  <c r="V84" i="6"/>
  <c r="W84" i="6" s="1"/>
  <c r="W80" i="6"/>
  <c r="W35" i="5"/>
  <c r="V73" i="5"/>
  <c r="V80" i="5" s="1"/>
  <c r="V84" i="4"/>
  <c r="W84" i="4" s="1"/>
  <c r="W80" i="4"/>
  <c r="W80" i="3"/>
  <c r="V84" i="3"/>
  <c r="W84" i="3" s="1"/>
  <c r="P12" i="1"/>
  <c r="P19" i="1" s="1"/>
  <c r="P35" i="1" s="1"/>
  <c r="P73" i="1" s="1"/>
  <c r="P80" i="1" s="1"/>
  <c r="P84" i="1" s="1"/>
  <c r="V73" i="2" l="1"/>
  <c r="V80" i="2" s="1"/>
  <c r="W35" i="2"/>
  <c r="V84" i="5"/>
  <c r="W84" i="5" s="1"/>
  <c r="W80" i="5"/>
  <c r="Q12" i="1"/>
  <c r="Q19" i="1" s="1"/>
  <c r="Q35" i="1" s="1"/>
  <c r="Q73" i="1" s="1"/>
  <c r="Q80" i="1" s="1"/>
  <c r="Q84" i="1" s="1"/>
  <c r="V84" i="2" l="1"/>
  <c r="W84" i="2" s="1"/>
  <c r="W80" i="2"/>
  <c r="R12" i="1"/>
  <c r="R19" i="1" s="1"/>
  <c r="R35" i="1" s="1"/>
  <c r="R73" i="1" s="1"/>
  <c r="R80" i="1" s="1"/>
  <c r="R84" i="1" s="1"/>
  <c r="S12" i="1" l="1"/>
  <c r="S19" i="1" s="1"/>
  <c r="S35" i="1" s="1"/>
  <c r="S73" i="1" s="1"/>
  <c r="S80" i="1" s="1"/>
  <c r="S84" i="1" s="1"/>
  <c r="T12" i="1" l="1"/>
  <c r="T19" i="1" s="1"/>
  <c r="T35" i="1" s="1"/>
  <c r="T73" i="1" s="1"/>
  <c r="T80" i="1" s="1"/>
  <c r="T84" i="1" s="1"/>
  <c r="U12" i="1" l="1"/>
  <c r="U19" i="1" s="1"/>
  <c r="U35" i="1" s="1"/>
  <c r="U73" i="1" s="1"/>
  <c r="U80" i="1" s="1"/>
  <c r="U84" i="1" s="1"/>
  <c r="V7" i="1"/>
  <c r="W7" i="1" s="1"/>
  <c r="V12" i="1" l="1"/>
  <c r="V19" i="1" l="1"/>
  <c r="W12" i="1"/>
  <c r="V35" i="1" l="1"/>
  <c r="W19" i="1"/>
  <c r="V73" i="1" l="1"/>
  <c r="V80" i="1" s="1"/>
  <c r="W35" i="1"/>
  <c r="V84" i="1" l="1"/>
  <c r="W84" i="1" s="1"/>
  <c r="W80" i="1"/>
</calcChain>
</file>

<file path=xl/sharedStrings.xml><?xml version="1.0" encoding="utf-8"?>
<sst xmlns="http://schemas.openxmlformats.org/spreadsheetml/2006/main" count="1026" uniqueCount="135">
  <si>
    <t>Västernorrlands Innebandyförbund</t>
  </si>
  <si>
    <t>Kostnadsställe:</t>
  </si>
  <si>
    <t>Konto</t>
  </si>
  <si>
    <t>RÖRELSENS INTÄKTER</t>
  </si>
  <si>
    <t>Nettoomsättning</t>
  </si>
  <si>
    <t>3010 Domarresepott</t>
  </si>
  <si>
    <t>3011 Kansliavgift</t>
  </si>
  <si>
    <t>3012 Serieavgifter</t>
  </si>
  <si>
    <t>3013 Domar/tränarutbildning</t>
  </si>
  <si>
    <t>3017 Sanktionsavgifter/böter</t>
  </si>
  <si>
    <t>3018 Anm avgift spelarutveckling/Distriktslag</t>
  </si>
  <si>
    <t>3019 Domararvoden från föreningar</t>
  </si>
  <si>
    <t>3152 Projekt</t>
  </si>
  <si>
    <t>3990 Administrativa intäkter</t>
  </si>
  <si>
    <t>Summa nettoomsättning</t>
  </si>
  <si>
    <t>Aktiverat arbete för egen räkning</t>
  </si>
  <si>
    <t>3850 Bidrag för arbetskraft</t>
  </si>
  <si>
    <t>3880 Övriga bidrag (ej offentligrättsliga)</t>
  </si>
  <si>
    <t>Summa  aktiverat för egen räkning</t>
  </si>
  <si>
    <t>SUMMA RÖRELSENS INTÄKTER</t>
  </si>
  <si>
    <t>RÖRELSENS KOSTNADER</t>
  </si>
  <si>
    <t>Råvaror och förnödenheter</t>
  </si>
  <si>
    <t>4049 Kostnader Projekt</t>
  </si>
  <si>
    <t>4058 Plan/hallhyror</t>
  </si>
  <si>
    <t>4059 Kost/logi</t>
  </si>
  <si>
    <t>4060 Materialkostnader, Övrigt (domare,distrl, projekt)</t>
  </si>
  <si>
    <t>4061 Konsultarvoden, kursledare utbildningar</t>
  </si>
  <si>
    <t>4064 Materialkostnader, utbildningar</t>
  </si>
  <si>
    <t>4067 Anmälningsavgifter</t>
  </si>
  <si>
    <t>4072 Busstransporter</t>
  </si>
  <si>
    <t>Summa  råvaror och förnödenheter</t>
  </si>
  <si>
    <t>BRUTTOVINST</t>
  </si>
  <si>
    <t>Övriga externa kostnader</t>
  </si>
  <si>
    <t>5010 Lokalhyra</t>
  </si>
  <si>
    <t>5250 Hyra av datorer</t>
  </si>
  <si>
    <t>5410 Förbrukningsinventarier</t>
  </si>
  <si>
    <t>5480 Arbetskläder och skyddsmaterial</t>
  </si>
  <si>
    <t>5800 Resekostnader</t>
  </si>
  <si>
    <t>5810 Biljetter</t>
  </si>
  <si>
    <t>5820 Hyrbilskostnader</t>
  </si>
  <si>
    <t>5830 Kost och logi</t>
  </si>
  <si>
    <t>6070 Representation och uppvaktningar</t>
  </si>
  <si>
    <t>6110 Kontorsmaterial</t>
  </si>
  <si>
    <t>6211 Telefon</t>
  </si>
  <si>
    <t>6230 Datakommunikation</t>
  </si>
  <si>
    <t>6250 Postbefordran</t>
  </si>
  <si>
    <t>6310 Försäkringar</t>
  </si>
  <si>
    <t>6420 Ersättningar till revisorer</t>
  </si>
  <si>
    <t>6460 Sammanträdeskostnader</t>
  </si>
  <si>
    <t>6530 Redovisningstjänster</t>
  </si>
  <si>
    <t>6550 konsultarvoden</t>
  </si>
  <si>
    <t>6570 Bankkostnader</t>
  </si>
  <si>
    <t>6980 Medlems- och föreningsavgifter</t>
  </si>
  <si>
    <t>Summa övriga externa kostnader</t>
  </si>
  <si>
    <t>Personalkostnader</t>
  </si>
  <si>
    <t>7110 Arvoden (ej idrottsutövare)</t>
  </si>
  <si>
    <t>7111 Löner idrottsutövare (mindre än halva basbeloppet)</t>
  </si>
  <si>
    <t>7210 Löner till tjänstemän</t>
  </si>
  <si>
    <t>7285 Semestertillägg</t>
  </si>
  <si>
    <t>7290 Förändring semesterlöneskuld</t>
  </si>
  <si>
    <t>7331 Skattefria bileresätningar</t>
  </si>
  <si>
    <t>7332 Skattepliktiga bilersättningar</t>
  </si>
  <si>
    <t>7411 Premier för kollektiv pensionsförsäkring</t>
  </si>
  <si>
    <t>7510 Lagstadgade sociala avgifter</t>
  </si>
  <si>
    <t>7519 Social avgifter för semester- och löneskuld</t>
  </si>
  <si>
    <t>7530 Särskild löneskatt för pensionskostnader</t>
  </si>
  <si>
    <t>7580 Grupplivförsäkringar</t>
  </si>
  <si>
    <t>7612 Utbildning idrottsutövare/tränare</t>
  </si>
  <si>
    <t>7613 Utbildning tjänstemän</t>
  </si>
  <si>
    <t>7614 Utbildning Förtroendevalda</t>
  </si>
  <si>
    <t>7620 Sjuk- o hälsovård</t>
  </si>
  <si>
    <t>7631 Personalrepresentation ej avdragsgill</t>
  </si>
  <si>
    <t>7690 Övriga personalkostnader</t>
  </si>
  <si>
    <t>Summa  personalkostnader</t>
  </si>
  <si>
    <t>RÖRELSERESULTAT</t>
  </si>
  <si>
    <t>Finansiella poster</t>
  </si>
  <si>
    <t>8310 Ränteintäkter</t>
  </si>
  <si>
    <t>8410 Räntekostnader</t>
  </si>
  <si>
    <t>Summa finansiella poster</t>
  </si>
  <si>
    <t>RESULTAT EFTER FINANSIELLA POSTER</t>
  </si>
  <si>
    <t>SUMMA RÖRELSEN KOSTNADER</t>
  </si>
  <si>
    <t>BERÄKNAT RESULTAT</t>
  </si>
  <si>
    <t>Förbund och kansli</t>
  </si>
  <si>
    <t>BUDGET MÅN 
1704</t>
  </si>
  <si>
    <t>UTFALL MÅN 
1704</t>
  </si>
  <si>
    <t xml:space="preserve">DIFF MÅN </t>
  </si>
  <si>
    <t>BUDGET TOM 
1605-1704</t>
  </si>
  <si>
    <t>UTFALL TOM 
1605-1704</t>
  </si>
  <si>
    <t>DIFF TOM 
1604-1704</t>
  </si>
  <si>
    <t>BUDGET 1705-1804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</si>
  <si>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</si>
  <si>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</si>
  <si>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</si>
  <si>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</si>
  <si>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</si>
  <si>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</si>
  <si>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</si>
  <si>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</si>
  <si>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</si>
  <si>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</si>
  <si>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</si>
  <si>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</si>
  <si>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</si>
  <si>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3012 Inb serieavgifter</t>
  </si>
  <si>
    <t>3017 Sanktionsvagifter/böter</t>
  </si>
  <si>
    <t>3018 Anm avgift spelarutveckling</t>
  </si>
  <si>
    <t>3049 Övriga intäkter</t>
  </si>
  <si>
    <t>3053 Start/anmälningsavgifter</t>
  </si>
  <si>
    <t>4019 Kost/logi</t>
  </si>
  <si>
    <t>4060 Materialkostnader</t>
  </si>
  <si>
    <t>4067 Anmälningsvagifter</t>
  </si>
  <si>
    <t>4071 Färdbiljetter</t>
  </si>
  <si>
    <t>4111 Entrebiljetter/program</t>
  </si>
  <si>
    <t>4119 Kost/logi</t>
  </si>
  <si>
    <t>5619 Övriga personalbilskostnader</t>
  </si>
  <si>
    <t>6212 Mobiltelefon</t>
  </si>
  <si>
    <t>6990 Övriga externa kostnader</t>
  </si>
  <si>
    <t>7110 Löner till idrottsutövare och tränare</t>
  </si>
  <si>
    <t>7281 Sjuklön</t>
  </si>
  <si>
    <t>7610 Utbildning</t>
  </si>
  <si>
    <t>Övriga rörelsekostnader</t>
  </si>
  <si>
    <t>7920 Kostnader av engångskaraktär</t>
  </si>
  <si>
    <t>Summa  övriga rörelsekostnader</t>
  </si>
  <si>
    <t xml:space="preserve">Styrelse </t>
  </si>
  <si>
    <t>Domare</t>
  </si>
  <si>
    <t>Tävling</t>
  </si>
  <si>
    <t>Ungdom</t>
  </si>
  <si>
    <t>Spelarutveckling</t>
  </si>
  <si>
    <t>Utbildning</t>
  </si>
  <si>
    <t>Utveckling</t>
  </si>
  <si>
    <t>Motion</t>
  </si>
  <si>
    <t>6901 Konferenser</t>
  </si>
  <si>
    <t>3540 Försäljning idrottskläder/material</t>
  </si>
  <si>
    <t>3991 Övriga intäkter/sponsring</t>
  </si>
  <si>
    <t>BUDGET 240501-250430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</si>
</sst>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538DD5"/>
      </patternFill>
    </fill>
    <fill>
      <patternFill patternType="solid">
        <fgColor rgb="FFDDE8C6"/>
      </patternFill>
    </fill>
    <fill>
      <patternFill patternType="none">
        <fgColor rgb="FFC5D9F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1" fillId="3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3" fillId="0" borderId="0" xfId="0" applyFont="1"/>
    <xf numFmtId="3" fontId="1" fillId="0" borderId="0" xfId="0" applyNumberFormat="1" applyFont="1"/>
    <xf numFmtId="0" fontId="2" fillId="2" borderId="0" xfId="0" applyFont="1" applyFill="1" applyAlignment="1">
      <alignment horizontal="right" wrapText="1"/>
    </xf>
    <xf numFmtId="0" fontId="4" fillId="0" borderId="0" xfId="0" applyFont="1" applyAlignment="1">
      <alignment horizontal="left"/>
    </xf>
    <xf numFmtId="4" fontId="0" fillId="0" borderId="0" xfId="0" applyNumberFormat="1"/>
    <xf numFmtId="4" fontId="1" fillId="3" borderId="0" xfId="0" applyNumberFormat="1" applyFont="1" applyFill="1"/>
    <xf numFmtId="4" fontId="1" fillId="0" borderId="0" xfId="0" applyNumberFormat="1" applyFont="1"/>
    <xf numFmtId="4" fontId="1" fillId="5" borderId="0" xfId="0" applyNumberFormat="1" applyFont="1" applyFill="1"/>
    <xf numFmtId="0" fontId="0" fillId="4" borderId="0" xfId="0" applyFill="1"/>
    <xf numFmtId="0" fontId="5" fillId="4" borderId="0" xfId="0" applyFont="1" applyFill="1"/>
    <xf numFmtId="4" fontId="5" fillId="5" borderId="0" xfId="0" applyNumberFormat="1" applyFont="1" applyFill="1"/>
    <xf numFmtId="0" fontId="5" fillId="5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4" fontId="1" fillId="6" borderId="0" xfId="0" applyNumberFormat="1" applyFont="1" applyFill="1"/>
    <xf numFmtId="4" fontId="5" fillId="6" borderId="0" xfId="0" applyNumberFormat="1" applyFont="1" applyFill="1"/>
    <xf numFmtId="4" fontId="0" fillId="0" borderId="1" xfId="0" applyNumberFormat="1" applyBorder="1"/>
    <xf numFmtId="4" fontId="0" fillId="6" borderId="1" xfId="0" applyNumberFormat="1" applyFill="1" applyBorder="1"/>
    <xf numFmtId="4" fontId="0" fillId="6" borderId="0" xfId="0" applyNumberFormat="1" applyFill="1"/>
    <xf numFmtId="4" fontId="0" fillId="0" borderId="3" xfId="0" applyNumberFormat="1" applyBorder="1"/>
    <xf numFmtId="4" fontId="0" fillId="0" borderId="2" xfId="0" applyNumberFormat="1" applyBorder="1"/>
    <xf numFmtId="0" fontId="6" fillId="0" borderId="0" xfId="0" applyFont="1"/>
    <xf numFmtId="0" fontId="7" fillId="0" borderId="0" xfId="0" applyFont="1"/>
    <xf numFmtId="4" fontId="6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left" vertical="center" wrapText="1"/>
    </xf>
    <xf numFmtId="4" fontId="0" fillId="6" borderId="4" xfId="0" applyNumberFormat="1" applyFill="1" applyBorder="1"/>
    <xf numFmtId="0" fontId="1" fillId="6" borderId="0" xfId="0" applyFont="1" applyFill="1" applyAlignment="1">
      <alignment horizontal="right" wrapText="1"/>
    </xf>
    <xf numFmtId="0" fontId="1" fillId="0" borderId="0" xfId="0" applyFont="1" applyAlignment="1">
      <alignment horizontal="left" vertical="center" wrapText="1"/>
    </xf>
    <xf numFmtId="3" fontId="1" fillId="5" borderId="0" xfId="0" applyNumberFormat="1" applyFont="1" applyFill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5"/>
  <sheetViews>
    <sheetView showGridLines="0" tabSelected="1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B2" sqref="B2"/>
    </sheetView>
  </sheetViews>
  <sheetFormatPr defaultRowHeight="15" x14ac:dyDescent="0.25"/>
  <cols>
    <col min="1" max="1" width="49.7109375" customWidth="1"/>
    <col min="2" max="2" width="17.42578125" customWidth="1"/>
  </cols>
  <sheetData>
    <row r="1" spans="1:2" ht="18.75" x14ac:dyDescent="0.3">
      <c r="A1" s="6" t="s">
        <v>0</v>
      </c>
      <c r="B1" s="16" t="s">
        <v>1</v>
      </c>
    </row>
    <row r="2" spans="1:2" ht="30" x14ac:dyDescent="0.25">
      <c r="A2" s="2" t="s">
        <v>2</v>
      </c>
      <c r="B2" s="30" t="s">
        <v>134</v>
      </c>
    </row>
    <row r="3" spans="1:2" s="3" customFormat="1" x14ac:dyDescent="0.25">
      <c r="A3" s="31" t="s">
        <v>3</v>
      </c>
    </row>
    <row r="4" spans="1:2" s="3" customFormat="1" x14ac:dyDescent="0.25">
      <c r="A4" s="31" t="s">
        <v>4</v>
      </c>
    </row>
    <row r="5" spans="1:2" s="3" customFormat="1" x14ac:dyDescent="0.25">
      <c r="A5" s="28" t="s">
        <v>5</v>
      </c>
      <c r="B5" s="29">
        <v>295000</v>
      </c>
    </row>
    <row r="6" spans="1:2" x14ac:dyDescent="0.25">
      <c r="A6" t="s">
        <v>6</v>
      </c>
      <c r="B6" s="21">
        <v>100000</v>
      </c>
    </row>
    <row r="7" spans="1:2" x14ac:dyDescent="0.25">
      <c r="A7" t="s">
        <v>7</v>
      </c>
      <c r="B7" s="21">
        <v>1300000</v>
      </c>
    </row>
    <row r="8" spans="1:2" x14ac:dyDescent="0.25">
      <c r="A8" t="s">
        <v>8</v>
      </c>
      <c r="B8" s="21">
        <v>550000</v>
      </c>
    </row>
    <row r="9" spans="1:2" x14ac:dyDescent="0.25">
      <c r="A9" t="s">
        <v>9</v>
      </c>
      <c r="B9" s="21">
        <v>60000</v>
      </c>
    </row>
    <row r="10" spans="1:2" x14ac:dyDescent="0.25">
      <c r="A10" t="s">
        <v>10</v>
      </c>
      <c r="B10" s="21">
        <v>300000</v>
      </c>
    </row>
    <row r="11" spans="1:2" x14ac:dyDescent="0.25">
      <c r="A11" s="11" t="s">
        <v>11</v>
      </c>
      <c r="B11" s="21">
        <v>1000000</v>
      </c>
    </row>
    <row r="12" spans="1:2" x14ac:dyDescent="0.25">
      <c r="A12" s="11" t="s">
        <v>12</v>
      </c>
      <c r="B12" s="21">
        <v>100000</v>
      </c>
    </row>
    <row r="13" spans="1:2" x14ac:dyDescent="0.25">
      <c r="A13" s="11" t="s">
        <v>132</v>
      </c>
      <c r="B13" s="21">
        <v>60000</v>
      </c>
    </row>
    <row r="14" spans="1:2" x14ac:dyDescent="0.25">
      <c r="A14" s="11" t="s">
        <v>13</v>
      </c>
      <c r="B14" s="21">
        <v>190000</v>
      </c>
    </row>
    <row r="15" spans="1:2" x14ac:dyDescent="0.25">
      <c r="A15" s="11" t="s">
        <v>133</v>
      </c>
      <c r="B15" s="21">
        <v>185000</v>
      </c>
    </row>
    <row r="16" spans="1:2" x14ac:dyDescent="0.25">
      <c r="A16" s="1" t="s">
        <v>14</v>
      </c>
      <c r="B16" s="17">
        <f>SUM(B5:B15)</f>
        <v>4140000</v>
      </c>
    </row>
    <row r="17" spans="1:2" x14ac:dyDescent="0.25">
      <c r="A17" s="4"/>
      <c r="B17" s="9"/>
    </row>
    <row r="18" spans="1:2" x14ac:dyDescent="0.25">
      <c r="A18" s="4" t="s">
        <v>15</v>
      </c>
      <c r="B18" s="9"/>
    </row>
    <row r="19" spans="1:2" x14ac:dyDescent="0.25">
      <c r="A19" t="s">
        <v>16</v>
      </c>
      <c r="B19" s="21">
        <v>0</v>
      </c>
    </row>
    <row r="20" spans="1:2" x14ac:dyDescent="0.25">
      <c r="A20" t="s">
        <v>17</v>
      </c>
      <c r="B20" s="21">
        <v>335000</v>
      </c>
    </row>
    <row r="21" spans="1:2" x14ac:dyDescent="0.25">
      <c r="A21" s="1" t="s">
        <v>18</v>
      </c>
      <c r="B21" s="17">
        <f>SUM(B19:B20)</f>
        <v>335000</v>
      </c>
    </row>
    <row r="22" spans="1:2" x14ac:dyDescent="0.25">
      <c r="A22" s="4"/>
      <c r="B22" s="9"/>
    </row>
    <row r="23" spans="1:2" x14ac:dyDescent="0.25">
      <c r="A23" s="32" t="s">
        <v>19</v>
      </c>
      <c r="B23" s="17">
        <f t="shared" ref="B23" si="0">B16+B21</f>
        <v>4475000</v>
      </c>
    </row>
    <row r="24" spans="1:2" x14ac:dyDescent="0.25">
      <c r="A24" s="4" t="s">
        <v>20</v>
      </c>
      <c r="B24" s="9"/>
    </row>
    <row r="25" spans="1:2" x14ac:dyDescent="0.25">
      <c r="A25" s="4" t="s">
        <v>21</v>
      </c>
      <c r="B25" s="9"/>
    </row>
    <row r="26" spans="1:2" x14ac:dyDescent="0.25">
      <c r="A26" t="s">
        <v>22</v>
      </c>
      <c r="B26" s="21">
        <v>100000</v>
      </c>
    </row>
    <row r="27" spans="1:2" x14ac:dyDescent="0.25">
      <c r="A27" t="s">
        <v>23</v>
      </c>
      <c r="B27" s="21">
        <v>100000</v>
      </c>
    </row>
    <row r="28" spans="1:2" x14ac:dyDescent="0.25">
      <c r="A28" t="s">
        <v>24</v>
      </c>
      <c r="B28" s="21">
        <v>350000</v>
      </c>
    </row>
    <row r="29" spans="1:2" x14ac:dyDescent="0.25">
      <c r="A29" t="s">
        <v>25</v>
      </c>
      <c r="B29" s="21">
        <v>300000</v>
      </c>
    </row>
    <row r="30" spans="1:2" x14ac:dyDescent="0.25">
      <c r="A30" t="s">
        <v>26</v>
      </c>
      <c r="B30" s="21">
        <v>55000</v>
      </c>
    </row>
    <row r="31" spans="1:2" x14ac:dyDescent="0.25">
      <c r="A31" t="s">
        <v>27</v>
      </c>
      <c r="B31" s="21">
        <v>100000</v>
      </c>
    </row>
    <row r="32" spans="1:2" x14ac:dyDescent="0.25">
      <c r="A32" t="s">
        <v>28</v>
      </c>
      <c r="B32" s="21">
        <v>38000</v>
      </c>
    </row>
    <row r="33" spans="1:2" x14ac:dyDescent="0.25">
      <c r="A33" t="s">
        <v>29</v>
      </c>
      <c r="B33" s="21">
        <v>60000</v>
      </c>
    </row>
    <row r="34" spans="1:2" x14ac:dyDescent="0.25">
      <c r="A34" s="1" t="s">
        <v>30</v>
      </c>
      <c r="B34" s="17">
        <f>SUM(B26:B33)</f>
        <v>1103000</v>
      </c>
    </row>
    <row r="35" spans="1:2" x14ac:dyDescent="0.25">
      <c r="A35" s="4"/>
      <c r="B35" s="9"/>
    </row>
    <row r="36" spans="1:2" x14ac:dyDescent="0.25">
      <c r="A36" s="32" t="s">
        <v>31</v>
      </c>
      <c r="B36" s="17">
        <f>B23-B34</f>
        <v>3372000</v>
      </c>
    </row>
    <row r="37" spans="1:2" x14ac:dyDescent="0.25">
      <c r="A37" s="4" t="s">
        <v>32</v>
      </c>
      <c r="B37" s="9"/>
    </row>
    <row r="38" spans="1:2" x14ac:dyDescent="0.25">
      <c r="A38" t="s">
        <v>33</v>
      </c>
      <c r="B38" s="21">
        <v>32000</v>
      </c>
    </row>
    <row r="39" spans="1:2" x14ac:dyDescent="0.25">
      <c r="A39" t="s">
        <v>34</v>
      </c>
      <c r="B39" s="21">
        <v>6000</v>
      </c>
    </row>
    <row r="40" spans="1:2" x14ac:dyDescent="0.25">
      <c r="A40" t="s">
        <v>35</v>
      </c>
      <c r="B40" s="21">
        <v>10000</v>
      </c>
    </row>
    <row r="41" spans="1:2" x14ac:dyDescent="0.25">
      <c r="A41" t="s">
        <v>36</v>
      </c>
      <c r="B41" s="21">
        <v>20000</v>
      </c>
    </row>
    <row r="42" spans="1:2" x14ac:dyDescent="0.25">
      <c r="A42" t="s">
        <v>37</v>
      </c>
      <c r="B42" s="21">
        <v>20000</v>
      </c>
    </row>
    <row r="43" spans="1:2" x14ac:dyDescent="0.25">
      <c r="A43" s="11" t="s">
        <v>38</v>
      </c>
      <c r="B43" s="21">
        <v>5000</v>
      </c>
    </row>
    <row r="44" spans="1:2" x14ac:dyDescent="0.25">
      <c r="A44" s="11" t="s">
        <v>39</v>
      </c>
      <c r="B44" s="21">
        <v>5000</v>
      </c>
    </row>
    <row r="45" spans="1:2" x14ac:dyDescent="0.25">
      <c r="A45" t="s">
        <v>40</v>
      </c>
      <c r="B45" s="21">
        <v>15000</v>
      </c>
    </row>
    <row r="46" spans="1:2" x14ac:dyDescent="0.25">
      <c r="A46" t="s">
        <v>41</v>
      </c>
      <c r="B46" s="21">
        <v>5000</v>
      </c>
    </row>
    <row r="47" spans="1:2" x14ac:dyDescent="0.25">
      <c r="A47" t="s">
        <v>42</v>
      </c>
      <c r="B47" s="21">
        <v>15000</v>
      </c>
    </row>
    <row r="48" spans="1:2" x14ac:dyDescent="0.25">
      <c r="A48" t="s">
        <v>43</v>
      </c>
      <c r="B48" s="21">
        <v>15000</v>
      </c>
    </row>
    <row r="49" spans="1:2" x14ac:dyDescent="0.25">
      <c r="A49" t="s">
        <v>44</v>
      </c>
      <c r="B49" s="21">
        <v>15000</v>
      </c>
    </row>
    <row r="50" spans="1:2" x14ac:dyDescent="0.25">
      <c r="A50" t="s">
        <v>45</v>
      </c>
      <c r="B50" s="21">
        <v>2000</v>
      </c>
    </row>
    <row r="51" spans="1:2" x14ac:dyDescent="0.25">
      <c r="A51" s="11" t="s">
        <v>46</v>
      </c>
      <c r="B51" s="21">
        <v>6000</v>
      </c>
    </row>
    <row r="52" spans="1:2" x14ac:dyDescent="0.25">
      <c r="A52" t="s">
        <v>47</v>
      </c>
      <c r="B52" s="21">
        <v>25000</v>
      </c>
    </row>
    <row r="53" spans="1:2" x14ac:dyDescent="0.25">
      <c r="A53" t="s">
        <v>48</v>
      </c>
      <c r="B53" s="21">
        <v>10000</v>
      </c>
    </row>
    <row r="54" spans="1:2" x14ac:dyDescent="0.25">
      <c r="A54" t="s">
        <v>49</v>
      </c>
      <c r="B54" s="21">
        <v>80000</v>
      </c>
    </row>
    <row r="55" spans="1:2" x14ac:dyDescent="0.25">
      <c r="A55" t="s">
        <v>50</v>
      </c>
      <c r="B55" s="21">
        <v>80000</v>
      </c>
    </row>
    <row r="56" spans="1:2" x14ac:dyDescent="0.25">
      <c r="A56" t="s">
        <v>51</v>
      </c>
      <c r="B56" s="21">
        <v>7000</v>
      </c>
    </row>
    <row r="57" spans="1:2" x14ac:dyDescent="0.25">
      <c r="A57" t="s">
        <v>131</v>
      </c>
      <c r="B57" s="21">
        <v>80000</v>
      </c>
    </row>
    <row r="58" spans="1:2" x14ac:dyDescent="0.25">
      <c r="A58" s="11" t="s">
        <v>52</v>
      </c>
      <c r="B58" s="21">
        <v>10000</v>
      </c>
    </row>
    <row r="59" spans="1:2" x14ac:dyDescent="0.25">
      <c r="A59" s="11" t="s">
        <v>116</v>
      </c>
      <c r="B59" s="21">
        <v>5000</v>
      </c>
    </row>
    <row r="60" spans="1:2" x14ac:dyDescent="0.25">
      <c r="A60" s="14" t="s">
        <v>53</v>
      </c>
      <c r="B60" s="18">
        <f>SUM(B38:B59)</f>
        <v>468000</v>
      </c>
    </row>
    <row r="61" spans="1:2" x14ac:dyDescent="0.25">
      <c r="B61" s="7"/>
    </row>
    <row r="62" spans="1:2" x14ac:dyDescent="0.25">
      <c r="A62" s="12" t="s">
        <v>54</v>
      </c>
      <c r="B62" s="7"/>
    </row>
    <row r="63" spans="1:2" x14ac:dyDescent="0.25">
      <c r="A63" t="s">
        <v>55</v>
      </c>
      <c r="B63" s="21">
        <v>320000</v>
      </c>
    </row>
    <row r="64" spans="1:2" x14ac:dyDescent="0.25">
      <c r="A64" t="s">
        <v>56</v>
      </c>
      <c r="B64" s="21">
        <v>1150000</v>
      </c>
    </row>
    <row r="65" spans="1:2" x14ac:dyDescent="0.25">
      <c r="A65" t="s">
        <v>57</v>
      </c>
      <c r="B65" s="21">
        <v>760000</v>
      </c>
    </row>
    <row r="66" spans="1:2" x14ac:dyDescent="0.25">
      <c r="A66" t="s">
        <v>58</v>
      </c>
      <c r="B66" s="21">
        <v>40000</v>
      </c>
    </row>
    <row r="67" spans="1:2" x14ac:dyDescent="0.25">
      <c r="A67" t="s">
        <v>59</v>
      </c>
      <c r="B67" s="21">
        <v>15000</v>
      </c>
    </row>
    <row r="68" spans="1:2" x14ac:dyDescent="0.25">
      <c r="A68" t="s">
        <v>60</v>
      </c>
      <c r="B68" s="21">
        <v>190000</v>
      </c>
    </row>
    <row r="69" spans="1:2" x14ac:dyDescent="0.25">
      <c r="A69" t="s">
        <v>61</v>
      </c>
      <c r="B69" s="21">
        <v>40000</v>
      </c>
    </row>
    <row r="70" spans="1:2" x14ac:dyDescent="0.25">
      <c r="A70" t="s">
        <v>62</v>
      </c>
      <c r="B70" s="21">
        <v>55000</v>
      </c>
    </row>
    <row r="71" spans="1:2" x14ac:dyDescent="0.25">
      <c r="A71" t="s">
        <v>63</v>
      </c>
      <c r="B71" s="21">
        <v>350000</v>
      </c>
    </row>
    <row r="72" spans="1:2" x14ac:dyDescent="0.25">
      <c r="A72" s="11" t="s">
        <v>64</v>
      </c>
      <c r="B72" s="21">
        <v>5000</v>
      </c>
    </row>
    <row r="73" spans="1:2" x14ac:dyDescent="0.25">
      <c r="A73" s="11" t="s">
        <v>65</v>
      </c>
      <c r="B73" s="21">
        <v>10000</v>
      </c>
    </row>
    <row r="74" spans="1:2" x14ac:dyDescent="0.25">
      <c r="A74" s="11" t="s">
        <v>66</v>
      </c>
      <c r="B74" s="21">
        <v>7000</v>
      </c>
    </row>
    <row r="75" spans="1:2" x14ac:dyDescent="0.25">
      <c r="A75" t="s">
        <v>67</v>
      </c>
      <c r="B75" s="21">
        <v>45000</v>
      </c>
    </row>
    <row r="76" spans="1:2" x14ac:dyDescent="0.25">
      <c r="A76" t="s">
        <v>68</v>
      </c>
      <c r="B76" s="21">
        <v>6000</v>
      </c>
    </row>
    <row r="77" spans="1:2" x14ac:dyDescent="0.25">
      <c r="A77" s="11" t="s">
        <v>69</v>
      </c>
      <c r="B77" s="21">
        <v>5000</v>
      </c>
    </row>
    <row r="78" spans="1:2" x14ac:dyDescent="0.25">
      <c r="A78" s="11" t="s">
        <v>70</v>
      </c>
      <c r="B78" s="21">
        <v>4000</v>
      </c>
    </row>
    <row r="79" spans="1:2" x14ac:dyDescent="0.25">
      <c r="A79" s="11" t="s">
        <v>71</v>
      </c>
      <c r="B79" s="21">
        <v>5000</v>
      </c>
    </row>
    <row r="80" spans="1:2" x14ac:dyDescent="0.25">
      <c r="A80" s="11" t="s">
        <v>72</v>
      </c>
      <c r="B80" s="21">
        <v>10000</v>
      </c>
    </row>
    <row r="81" spans="1:2" x14ac:dyDescent="0.25">
      <c r="A81" s="1" t="s">
        <v>73</v>
      </c>
      <c r="B81" s="17">
        <f>SUM(B63:B80)</f>
        <v>3017000</v>
      </c>
    </row>
    <row r="82" spans="1:2" x14ac:dyDescent="0.25">
      <c r="A82" s="4"/>
      <c r="B82" s="9"/>
    </row>
    <row r="83" spans="1:2" x14ac:dyDescent="0.25">
      <c r="A83" s="4"/>
      <c r="B83" s="9"/>
    </row>
    <row r="84" spans="1:2" x14ac:dyDescent="0.25">
      <c r="A84" s="32" t="s">
        <v>74</v>
      </c>
      <c r="B84" s="17">
        <f>SUM(B23-B34-B60-B81)</f>
        <v>-113000</v>
      </c>
    </row>
    <row r="85" spans="1:2" x14ac:dyDescent="0.25">
      <c r="A85" s="4"/>
      <c r="B85" s="9"/>
    </row>
    <row r="86" spans="1:2" x14ac:dyDescent="0.25">
      <c r="A86" s="4" t="s">
        <v>75</v>
      </c>
      <c r="B86" s="9"/>
    </row>
    <row r="87" spans="1:2" x14ac:dyDescent="0.25">
      <c r="A87" t="s">
        <v>76</v>
      </c>
      <c r="B87" s="21">
        <v>25000</v>
      </c>
    </row>
    <row r="88" spans="1:2" x14ac:dyDescent="0.25">
      <c r="A88" t="s">
        <v>77</v>
      </c>
      <c r="B88" s="21">
        <f>'Kst 10'!I77+'Kst 20'!I77+'Kst 30'!I77+'Kst 40'!I77+'Kst 50'!I77+'Kst 60'!I77+'Kst 70'!I77+'Kst 75'!I77+'Kst 80'!I77</f>
        <v>0</v>
      </c>
    </row>
    <row r="89" spans="1:2" x14ac:dyDescent="0.25">
      <c r="A89" s="1" t="s">
        <v>78</v>
      </c>
      <c r="B89" s="17">
        <f>SUM(B87:B88)</f>
        <v>25000</v>
      </c>
    </row>
    <row r="91" spans="1:2" x14ac:dyDescent="0.25">
      <c r="A91" s="14" t="s">
        <v>79</v>
      </c>
      <c r="B91" s="18">
        <f>B84+B89</f>
        <v>-88000</v>
      </c>
    </row>
    <row r="93" spans="1:2" x14ac:dyDescent="0.25">
      <c r="A93" s="14" t="s">
        <v>80</v>
      </c>
      <c r="B93" s="18">
        <f>SUM(B34+B60+B81)</f>
        <v>4588000</v>
      </c>
    </row>
    <row r="95" spans="1:2" x14ac:dyDescent="0.25">
      <c r="A95" s="14" t="s">
        <v>81</v>
      </c>
      <c r="B95" s="18">
        <f>B91</f>
        <v>-88000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8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E40" sqref="E40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>
        <v>80</v>
      </c>
      <c r="K1" s="15" t="s">
        <v>130</v>
      </c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V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18">B19+B33</f>
        <v>0</v>
      </c>
      <c r="C35" s="10">
        <f t="shared" si="18"/>
        <v>137100</v>
      </c>
      <c r="D35" s="10">
        <f t="shared" si="18"/>
        <v>137100</v>
      </c>
      <c r="E35" s="10">
        <f t="shared" si="18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19">J19+J33</f>
        <v>0</v>
      </c>
      <c r="K35" s="17">
        <f t="shared" si="19"/>
        <v>0</v>
      </c>
      <c r="L35" s="17">
        <f t="shared" si="19"/>
        <v>0</v>
      </c>
      <c r="M35" s="17">
        <f t="shared" si="19"/>
        <v>0</v>
      </c>
      <c r="N35" s="17">
        <f t="shared" si="19"/>
        <v>0</v>
      </c>
      <c r="O35" s="17">
        <f t="shared" si="19"/>
        <v>0</v>
      </c>
      <c r="P35" s="17">
        <f t="shared" si="19"/>
        <v>0</v>
      </c>
      <c r="Q35" s="17">
        <f t="shared" si="19"/>
        <v>0</v>
      </c>
      <c r="R35" s="17">
        <f t="shared" si="19"/>
        <v>0</v>
      </c>
      <c r="S35" s="17">
        <f t="shared" si="19"/>
        <v>0</v>
      </c>
      <c r="T35" s="17">
        <f t="shared" si="19"/>
        <v>0</v>
      </c>
      <c r="U35" s="17">
        <f t="shared" si="19"/>
        <v>0</v>
      </c>
      <c r="V35" s="17">
        <f t="shared" si="19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20">C38-B38</f>
        <v>-750</v>
      </c>
      <c r="E38" s="7">
        <v>0</v>
      </c>
      <c r="F38" s="7">
        <v>-4567</v>
      </c>
      <c r="G38" s="7">
        <f t="shared" ref="G38:G54" si="21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22">SUM(J38:U38)</f>
        <v>0</v>
      </c>
      <c r="W38" s="26">
        <f t="shared" ref="W38:W55" si="23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20"/>
        <v>-650</v>
      </c>
      <c r="E39" s="7">
        <v>0</v>
      </c>
      <c r="F39" s="7">
        <v>-3736</v>
      </c>
      <c r="G39" s="7">
        <f t="shared" si="21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22"/>
        <v>0</v>
      </c>
      <c r="W39" s="26">
        <f t="shared" si="23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20"/>
        <v>-750</v>
      </c>
      <c r="E40" s="7">
        <v>0</v>
      </c>
      <c r="F40" s="7">
        <v>-4490</v>
      </c>
      <c r="G40" s="7">
        <f t="shared" si="21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22"/>
        <v>0</v>
      </c>
      <c r="W40" s="26">
        <f t="shared" si="23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20"/>
        <v>-50</v>
      </c>
      <c r="E41" s="7">
        <v>0</v>
      </c>
      <c r="F41" s="7">
        <v>-1912</v>
      </c>
      <c r="G41" s="7">
        <f t="shared" si="21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22"/>
        <v>0</v>
      </c>
      <c r="W41" s="26">
        <f t="shared" si="23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20"/>
        <v>0</v>
      </c>
      <c r="E42" s="7">
        <v>0</v>
      </c>
      <c r="F42" s="7">
        <v>-208</v>
      </c>
      <c r="G42" s="7">
        <f t="shared" si="21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22"/>
        <v>0</v>
      </c>
      <c r="W42" s="26">
        <f t="shared" si="23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20"/>
        <v>-200</v>
      </c>
      <c r="E43" s="7">
        <v>0</v>
      </c>
      <c r="F43" s="7">
        <v>-1618.6</v>
      </c>
      <c r="G43" s="7">
        <f t="shared" si="21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22"/>
        <v>0</v>
      </c>
      <c r="W43" s="26">
        <f t="shared" si="23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20"/>
        <v>-300</v>
      </c>
      <c r="E44" s="7">
        <v>0</v>
      </c>
      <c r="F44" s="7">
        <v>-2223.1999999999998</v>
      </c>
      <c r="G44" s="7">
        <f t="shared" si="21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22"/>
        <v>0</v>
      </c>
      <c r="W44" s="26">
        <f t="shared" si="23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20"/>
        <v>-450</v>
      </c>
      <c r="E45" s="7">
        <v>0</v>
      </c>
      <c r="F45" s="7">
        <v>-7015.8</v>
      </c>
      <c r="G45" s="7">
        <f t="shared" si="21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22"/>
        <v>0</v>
      </c>
      <c r="W45" s="26">
        <f t="shared" si="23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20"/>
        <v>-400</v>
      </c>
      <c r="E46" s="7">
        <v>0</v>
      </c>
      <c r="F46" s="7">
        <v>-2282</v>
      </c>
      <c r="G46" s="7">
        <f t="shared" si="21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22"/>
        <v>0</v>
      </c>
      <c r="W46" s="26">
        <f t="shared" si="23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20"/>
        <v>-500</v>
      </c>
      <c r="E47" s="7">
        <v>0</v>
      </c>
      <c r="F47" s="7">
        <v>-4596</v>
      </c>
      <c r="G47" s="7">
        <f t="shared" si="21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22"/>
        <v>0</v>
      </c>
      <c r="W47" s="26">
        <f t="shared" si="23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20"/>
        <v>-1000</v>
      </c>
      <c r="E48" s="7">
        <v>0</v>
      </c>
      <c r="F48" s="7">
        <v>-6136</v>
      </c>
      <c r="G48" s="7">
        <f t="shared" si="21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22"/>
        <v>0</v>
      </c>
      <c r="W48" s="26">
        <f t="shared" si="23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20"/>
        <v>-100</v>
      </c>
      <c r="E49" s="7">
        <v>0</v>
      </c>
      <c r="F49" s="7">
        <v>-1286</v>
      </c>
      <c r="G49" s="7">
        <f t="shared" si="21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22"/>
        <v>0</v>
      </c>
      <c r="W49" s="26">
        <f t="shared" si="23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20"/>
        <v>0</v>
      </c>
      <c r="E50" s="7">
        <v>0</v>
      </c>
      <c r="F50" s="7">
        <v>-1250</v>
      </c>
      <c r="G50" s="7">
        <f t="shared" si="21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22"/>
        <v>0</v>
      </c>
      <c r="W50" s="26">
        <f t="shared" si="23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20"/>
        <v>-250</v>
      </c>
      <c r="E51" s="7">
        <v>0</v>
      </c>
      <c r="F51" s="7">
        <v>-2300</v>
      </c>
      <c r="G51" s="7">
        <f t="shared" si="21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22"/>
        <v>0</v>
      </c>
      <c r="W51" s="26">
        <f t="shared" si="23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20"/>
        <v>-1800</v>
      </c>
      <c r="E52" s="7">
        <v>0</v>
      </c>
      <c r="F52" s="7">
        <v>-31100</v>
      </c>
      <c r="G52" s="7">
        <f t="shared" si="21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22"/>
        <v>0</v>
      </c>
      <c r="W52" s="26">
        <f t="shared" si="23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20"/>
        <v>-150</v>
      </c>
      <c r="E53" s="7">
        <v>0</v>
      </c>
      <c r="F53" s="7">
        <v>-1283</v>
      </c>
      <c r="G53" s="7">
        <f t="shared" si="21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22"/>
        <v>0</v>
      </c>
      <c r="W53" s="26">
        <f t="shared" si="23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20"/>
        <v>0</v>
      </c>
      <c r="E54" s="7">
        <v>0</v>
      </c>
      <c r="F54" s="7">
        <v>-200</v>
      </c>
      <c r="G54" s="7">
        <f t="shared" si="21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22"/>
        <v>0</v>
      </c>
      <c r="W54" s="26">
        <f t="shared" si="23"/>
        <v>0</v>
      </c>
    </row>
    <row r="55" spans="1:23" x14ac:dyDescent="0.25">
      <c r="A55" s="14" t="s">
        <v>53</v>
      </c>
      <c r="B55" s="13">
        <f t="shared" ref="B55:E55" si="24">SUM(B38:B54)</f>
        <v>0</v>
      </c>
      <c r="C55" s="13">
        <f t="shared" si="24"/>
        <v>-7350</v>
      </c>
      <c r="D55" s="13">
        <f t="shared" si="24"/>
        <v>-7350</v>
      </c>
      <c r="E55" s="13">
        <f t="shared" si="24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25">SUM(J38:J54)</f>
        <v>0</v>
      </c>
      <c r="K55" s="18">
        <f t="shared" si="25"/>
        <v>0</v>
      </c>
      <c r="L55" s="18">
        <f t="shared" si="25"/>
        <v>0</v>
      </c>
      <c r="M55" s="18">
        <f t="shared" si="25"/>
        <v>0</v>
      </c>
      <c r="N55" s="18">
        <f t="shared" si="25"/>
        <v>0</v>
      </c>
      <c r="O55" s="18">
        <f t="shared" si="25"/>
        <v>0</v>
      </c>
      <c r="P55" s="18">
        <f t="shared" si="25"/>
        <v>0</v>
      </c>
      <c r="Q55" s="18">
        <f t="shared" si="25"/>
        <v>0</v>
      </c>
      <c r="R55" s="18">
        <f t="shared" si="25"/>
        <v>0</v>
      </c>
      <c r="S55" s="18">
        <f t="shared" si="25"/>
        <v>0</v>
      </c>
      <c r="T55" s="18">
        <f t="shared" si="25"/>
        <v>0</v>
      </c>
      <c r="U55" s="18">
        <f t="shared" si="25"/>
        <v>0</v>
      </c>
      <c r="V55" s="18">
        <f t="shared" si="25"/>
        <v>0</v>
      </c>
      <c r="W55" s="27">
        <f t="shared" si="23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26">C58-B58</f>
        <v>-12500</v>
      </c>
      <c r="E58" s="7">
        <v>0</v>
      </c>
      <c r="F58" s="7">
        <v>-77686</v>
      </c>
      <c r="G58" s="7">
        <f t="shared" ref="G58:G66" si="27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28">SUM(J58:U58)</f>
        <v>0</v>
      </c>
      <c r="W58" s="26">
        <f t="shared" ref="W58:W67" si="29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26"/>
        <v>-500</v>
      </c>
      <c r="E59" s="7">
        <v>0</v>
      </c>
      <c r="F59" s="7">
        <v>-4400</v>
      </c>
      <c r="G59" s="7">
        <f t="shared" si="27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28"/>
        <v>0</v>
      </c>
      <c r="W59" s="26">
        <f t="shared" si="29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26"/>
        <v>-55000</v>
      </c>
      <c r="E60" s="7">
        <v>0</v>
      </c>
      <c r="F60" s="7">
        <v>-162779.49</v>
      </c>
      <c r="G60" s="7">
        <f t="shared" si="27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28"/>
        <v>0</v>
      </c>
      <c r="W60" s="26">
        <f t="shared" si="29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26"/>
        <v>-450</v>
      </c>
      <c r="E61" s="7">
        <v>0</v>
      </c>
      <c r="F61" s="7">
        <v>-1499.85</v>
      </c>
      <c r="G61" s="7">
        <f t="shared" si="27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28"/>
        <v>0</v>
      </c>
      <c r="W61" s="26">
        <f t="shared" si="29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26"/>
        <v>-1000</v>
      </c>
      <c r="E62" s="7">
        <v>0</v>
      </c>
      <c r="F62" s="7">
        <v>-28609.46</v>
      </c>
      <c r="G62" s="7">
        <f t="shared" si="27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28"/>
        <v>0</v>
      </c>
      <c r="W62" s="26">
        <f t="shared" si="29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26"/>
        <v>-900</v>
      </c>
      <c r="E63" s="7">
        <v>0</v>
      </c>
      <c r="F63" s="7">
        <v>-19356.55</v>
      </c>
      <c r="G63" s="7">
        <f t="shared" si="27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28"/>
        <v>0</v>
      </c>
      <c r="W63" s="26">
        <f t="shared" si="29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26"/>
        <v>-750</v>
      </c>
      <c r="E64" s="7">
        <v>0</v>
      </c>
      <c r="F64" s="7">
        <v>-12864</v>
      </c>
      <c r="G64" s="7">
        <f t="shared" si="27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28"/>
        <v>0</v>
      </c>
      <c r="W64" s="26">
        <f t="shared" si="29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26"/>
        <v>-40000</v>
      </c>
      <c r="E65" s="7">
        <v>0</v>
      </c>
      <c r="F65" s="7">
        <v>-134605.98000000001</v>
      </c>
      <c r="G65" s="7">
        <f t="shared" si="27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28"/>
        <v>0</v>
      </c>
      <c r="W65" s="26">
        <f t="shared" si="29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26"/>
        <v>-200</v>
      </c>
      <c r="E66" s="7">
        <v>0</v>
      </c>
      <c r="F66" s="7">
        <v>-5000</v>
      </c>
      <c r="G66" s="7">
        <f t="shared" si="27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28"/>
        <v>0</v>
      </c>
      <c r="W66" s="26">
        <f t="shared" si="29"/>
        <v>0</v>
      </c>
    </row>
    <row r="67" spans="1:23" x14ac:dyDescent="0.25">
      <c r="A67" s="1" t="s">
        <v>73</v>
      </c>
      <c r="B67" s="8">
        <f t="shared" ref="B67:G67" si="30">SUM(B58:B66)</f>
        <v>0</v>
      </c>
      <c r="C67" s="8">
        <f t="shared" si="30"/>
        <v>-111300</v>
      </c>
      <c r="D67" s="8">
        <f t="shared" si="30"/>
        <v>-111300</v>
      </c>
      <c r="E67" s="8">
        <f t="shared" si="30"/>
        <v>0</v>
      </c>
      <c r="F67" s="8">
        <f t="shared" si="30"/>
        <v>-446801.32999999996</v>
      </c>
      <c r="G67" s="8">
        <f t="shared" si="30"/>
        <v>-446801.32999999996</v>
      </c>
      <c r="I67" s="17">
        <f>SUM(I58:I66)</f>
        <v>0</v>
      </c>
      <c r="J67" s="17">
        <f t="shared" ref="J67:V67" si="31">SUM(J58:J66)</f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Q67" s="17">
        <f t="shared" si="31"/>
        <v>0</v>
      </c>
      <c r="R67" s="17">
        <f t="shared" si="31"/>
        <v>0</v>
      </c>
      <c r="S67" s="17">
        <f t="shared" si="31"/>
        <v>0</v>
      </c>
      <c r="T67" s="17">
        <f t="shared" si="31"/>
        <v>0</v>
      </c>
      <c r="U67" s="17">
        <f t="shared" si="31"/>
        <v>0</v>
      </c>
      <c r="V67" s="17">
        <f t="shared" si="31"/>
        <v>0</v>
      </c>
      <c r="W67" s="27">
        <f t="shared" si="29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32">C70-B70</f>
        <v>0</v>
      </c>
      <c r="E70" s="7">
        <v>0</v>
      </c>
      <c r="F70" s="7">
        <v>-2015</v>
      </c>
      <c r="G70" s="7">
        <f t="shared" ref="G70" si="33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34">SUM(J70:U70)</f>
        <v>0</v>
      </c>
      <c r="W70" s="26">
        <f t="shared" ref="W70:W71" si="35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V71" si="36">SUM(C70)</f>
        <v>0</v>
      </c>
      <c r="D71" s="8">
        <f t="shared" si="36"/>
        <v>0</v>
      </c>
      <c r="E71" s="8">
        <f t="shared" si="36"/>
        <v>0</v>
      </c>
      <c r="F71" s="8">
        <f t="shared" si="36"/>
        <v>-2015</v>
      </c>
      <c r="G71" s="8">
        <f t="shared" si="36"/>
        <v>-2015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>
        <f t="shared" si="36"/>
        <v>0</v>
      </c>
      <c r="O71" s="17">
        <f t="shared" si="36"/>
        <v>0</v>
      </c>
      <c r="P71" s="17">
        <f t="shared" si="36"/>
        <v>0</v>
      </c>
      <c r="Q71" s="17">
        <f t="shared" si="36"/>
        <v>0</v>
      </c>
      <c r="R71" s="17">
        <f t="shared" si="36"/>
        <v>0</v>
      </c>
      <c r="S71" s="17">
        <f t="shared" si="36"/>
        <v>0</v>
      </c>
      <c r="T71" s="17">
        <f t="shared" si="36"/>
        <v>0</v>
      </c>
      <c r="U71" s="17">
        <f t="shared" si="36"/>
        <v>0</v>
      </c>
      <c r="V71" s="17">
        <f t="shared" si="36"/>
        <v>0</v>
      </c>
      <c r="W71" s="27">
        <f t="shared" si="35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37">B35+B55+B67+B71</f>
        <v>0</v>
      </c>
      <c r="C73" s="10">
        <f t="shared" si="37"/>
        <v>18450</v>
      </c>
      <c r="D73" s="10">
        <f t="shared" si="37"/>
        <v>18450</v>
      </c>
      <c r="E73" s="10">
        <f t="shared" si="37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38">J35+J55+J67+J71</f>
        <v>0</v>
      </c>
      <c r="K73" s="17">
        <f t="shared" si="38"/>
        <v>0</v>
      </c>
      <c r="L73" s="17">
        <f t="shared" si="38"/>
        <v>0</v>
      </c>
      <c r="M73" s="17">
        <f t="shared" si="38"/>
        <v>0</v>
      </c>
      <c r="N73" s="17">
        <f t="shared" si="38"/>
        <v>0</v>
      </c>
      <c r="O73" s="17">
        <f t="shared" si="38"/>
        <v>0</v>
      </c>
      <c r="P73" s="17">
        <f t="shared" si="38"/>
        <v>0</v>
      </c>
      <c r="Q73" s="17">
        <f t="shared" si="38"/>
        <v>0</v>
      </c>
      <c r="R73" s="17">
        <f t="shared" si="38"/>
        <v>0</v>
      </c>
      <c r="S73" s="17">
        <f t="shared" si="38"/>
        <v>0</v>
      </c>
      <c r="T73" s="17">
        <f t="shared" si="38"/>
        <v>0</v>
      </c>
      <c r="U73" s="17">
        <f t="shared" si="38"/>
        <v>0</v>
      </c>
      <c r="V73" s="17">
        <f t="shared" si="38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39">C76-B76</f>
        <v>0</v>
      </c>
      <c r="E76" s="7">
        <v>0</v>
      </c>
      <c r="F76" s="7">
        <v>348</v>
      </c>
      <c r="G76" s="7">
        <f t="shared" ref="G76:G77" si="40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41">SUM(J76:U76)</f>
        <v>0</v>
      </c>
      <c r="W76" s="26">
        <f t="shared" ref="W76:W84" si="42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39"/>
        <v>-60</v>
      </c>
      <c r="E77" s="7">
        <v>0</v>
      </c>
      <c r="F77" s="7">
        <v>-357</v>
      </c>
      <c r="G77" s="7">
        <f t="shared" si="40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41"/>
        <v>0</v>
      </c>
      <c r="W77" s="26">
        <f t="shared" si="42"/>
        <v>0</v>
      </c>
    </row>
    <row r="78" spans="1:23" x14ac:dyDescent="0.25">
      <c r="A78" s="1" t="s">
        <v>78</v>
      </c>
      <c r="B78" s="8">
        <f t="shared" ref="B78:E78" si="43">SUM(B76:B77)</f>
        <v>0</v>
      </c>
      <c r="C78" s="8">
        <f t="shared" si="43"/>
        <v>-60</v>
      </c>
      <c r="D78" s="8">
        <f t="shared" si="43"/>
        <v>-60</v>
      </c>
      <c r="E78" s="8">
        <f t="shared" si="43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44">SUM(J76:J77)</f>
        <v>0</v>
      </c>
      <c r="K78" s="17">
        <f t="shared" si="44"/>
        <v>0</v>
      </c>
      <c r="L78" s="17">
        <f t="shared" si="44"/>
        <v>0</v>
      </c>
      <c r="M78" s="17">
        <f t="shared" si="44"/>
        <v>0</v>
      </c>
      <c r="N78" s="17">
        <f t="shared" si="44"/>
        <v>0</v>
      </c>
      <c r="O78" s="17">
        <f t="shared" si="44"/>
        <v>0</v>
      </c>
      <c r="P78" s="17">
        <f t="shared" si="44"/>
        <v>0</v>
      </c>
      <c r="Q78" s="17">
        <f t="shared" si="44"/>
        <v>0</v>
      </c>
      <c r="R78" s="17">
        <f t="shared" si="44"/>
        <v>0</v>
      </c>
      <c r="S78" s="17">
        <f t="shared" si="44"/>
        <v>0</v>
      </c>
      <c r="T78" s="17">
        <f t="shared" si="44"/>
        <v>0</v>
      </c>
      <c r="U78" s="17">
        <f t="shared" si="44"/>
        <v>0</v>
      </c>
      <c r="V78" s="17">
        <f t="shared" si="44"/>
        <v>0</v>
      </c>
      <c r="W78" s="27">
        <f t="shared" si="42"/>
        <v>0</v>
      </c>
    </row>
    <row r="80" spans="1:23" x14ac:dyDescent="0.25">
      <c r="A80" s="14" t="s">
        <v>79</v>
      </c>
      <c r="B80" s="13">
        <f t="shared" ref="B80:E80" si="45">B73+B78</f>
        <v>0</v>
      </c>
      <c r="C80" s="13">
        <f t="shared" si="45"/>
        <v>18390</v>
      </c>
      <c r="D80" s="13">
        <f t="shared" si="45"/>
        <v>18390</v>
      </c>
      <c r="E80" s="13">
        <f t="shared" si="45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46">J73+J78</f>
        <v>0</v>
      </c>
      <c r="K80" s="18">
        <f t="shared" si="46"/>
        <v>0</v>
      </c>
      <c r="L80" s="18">
        <f t="shared" si="46"/>
        <v>0</v>
      </c>
      <c r="M80" s="18">
        <f t="shared" si="46"/>
        <v>0</v>
      </c>
      <c r="N80" s="18">
        <f t="shared" si="46"/>
        <v>0</v>
      </c>
      <c r="O80" s="18">
        <f t="shared" si="46"/>
        <v>0</v>
      </c>
      <c r="P80" s="18">
        <f t="shared" si="46"/>
        <v>0</v>
      </c>
      <c r="Q80" s="18">
        <f t="shared" si="46"/>
        <v>0</v>
      </c>
      <c r="R80" s="18">
        <f t="shared" si="46"/>
        <v>0</v>
      </c>
      <c r="S80" s="18">
        <f t="shared" si="46"/>
        <v>0</v>
      </c>
      <c r="T80" s="18">
        <f t="shared" si="46"/>
        <v>0</v>
      </c>
      <c r="U80" s="18">
        <f t="shared" si="46"/>
        <v>0</v>
      </c>
      <c r="V80" s="18">
        <f t="shared" si="46"/>
        <v>0</v>
      </c>
      <c r="W80" s="27">
        <f t="shared" si="42"/>
        <v>0</v>
      </c>
    </row>
    <row r="82" spans="1:23" x14ac:dyDescent="0.25">
      <c r="A82" s="14" t="s">
        <v>80</v>
      </c>
      <c r="B82" s="13">
        <f t="shared" ref="B82:E82" si="47">B33+B55+B67+B71+B78</f>
        <v>0</v>
      </c>
      <c r="C82" s="13">
        <f t="shared" si="47"/>
        <v>-186110</v>
      </c>
      <c r="D82" s="13">
        <f t="shared" si="47"/>
        <v>-186110</v>
      </c>
      <c r="E82" s="13">
        <f t="shared" si="47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48">J33+J55+J67+J71+J78</f>
        <v>0</v>
      </c>
      <c r="K82" s="18">
        <f t="shared" si="48"/>
        <v>0</v>
      </c>
      <c r="L82" s="18">
        <f t="shared" si="48"/>
        <v>0</v>
      </c>
      <c r="M82" s="18">
        <f t="shared" si="48"/>
        <v>0</v>
      </c>
      <c r="N82" s="18">
        <f t="shared" si="48"/>
        <v>0</v>
      </c>
      <c r="O82" s="18">
        <f t="shared" si="48"/>
        <v>0</v>
      </c>
      <c r="P82" s="18">
        <f t="shared" si="48"/>
        <v>0</v>
      </c>
      <c r="Q82" s="18">
        <f t="shared" si="48"/>
        <v>0</v>
      </c>
      <c r="R82" s="18">
        <f t="shared" si="48"/>
        <v>0</v>
      </c>
      <c r="S82" s="18">
        <f t="shared" si="48"/>
        <v>0</v>
      </c>
      <c r="T82" s="18">
        <f t="shared" si="48"/>
        <v>0</v>
      </c>
      <c r="U82" s="18">
        <f t="shared" si="48"/>
        <v>0</v>
      </c>
      <c r="V82" s="18">
        <f t="shared" si="48"/>
        <v>0</v>
      </c>
      <c r="W82" s="27">
        <f t="shared" si="42"/>
        <v>0</v>
      </c>
    </row>
    <row r="84" spans="1:23" x14ac:dyDescent="0.25">
      <c r="A84" s="14" t="s">
        <v>81</v>
      </c>
      <c r="B84" s="13">
        <f t="shared" ref="B84:E84" si="49">B80</f>
        <v>0</v>
      </c>
      <c r="C84" s="13">
        <f t="shared" si="49"/>
        <v>18390</v>
      </c>
      <c r="D84" s="13">
        <f t="shared" si="49"/>
        <v>18390</v>
      </c>
      <c r="E84" s="13">
        <f t="shared" si="49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50">J80</f>
        <v>0</v>
      </c>
      <c r="K84" s="18">
        <f t="shared" si="50"/>
        <v>0</v>
      </c>
      <c r="L84" s="18">
        <f t="shared" si="50"/>
        <v>0</v>
      </c>
      <c r="M84" s="18">
        <f t="shared" si="50"/>
        <v>0</v>
      </c>
      <c r="N84" s="18">
        <f t="shared" si="50"/>
        <v>0</v>
      </c>
      <c r="O84" s="18">
        <f t="shared" si="50"/>
        <v>0</v>
      </c>
      <c r="P84" s="18">
        <f t="shared" si="50"/>
        <v>0</v>
      </c>
      <c r="Q84" s="18">
        <f t="shared" si="50"/>
        <v>0</v>
      </c>
      <c r="R84" s="18">
        <f t="shared" si="50"/>
        <v>0</v>
      </c>
      <c r="S84" s="18">
        <f t="shared" si="50"/>
        <v>0</v>
      </c>
      <c r="T84" s="18">
        <f t="shared" si="50"/>
        <v>0</v>
      </c>
      <c r="U84" s="18">
        <f t="shared" si="50"/>
        <v>0</v>
      </c>
      <c r="V84" s="18">
        <f t="shared" si="50"/>
        <v>0</v>
      </c>
      <c r="W84" s="27">
        <f t="shared" si="4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84"/>
  <sheetViews>
    <sheetView showGridLines="0" workbookViewId="0">
      <pane xSplit="1" ySplit="2" topLeftCell="B15" activePane="bottomRight" state="frozenSplit"/>
      <selection pane="topRight" activeCell="B1" sqref="B1"/>
      <selection pane="bottomLeft" activeCell="A3" sqref="A3"/>
      <selection pane="bottomRight" activeCell="J5" sqref="J5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/>
      <c r="K1" s="15"/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I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ref="J33" si="18">SUM(J23:J32)</f>
        <v>0</v>
      </c>
      <c r="K33" s="17">
        <f t="shared" ref="K33" si="19">SUM(K23:K32)</f>
        <v>0</v>
      </c>
      <c r="L33" s="17">
        <f t="shared" ref="L33" si="20">SUM(L23:L32)</f>
        <v>0</v>
      </c>
      <c r="M33" s="17">
        <f t="shared" ref="M33" si="21">SUM(M23:M32)</f>
        <v>0</v>
      </c>
      <c r="N33" s="17">
        <f t="shared" ref="N33" si="22">SUM(N23:N32)</f>
        <v>0</v>
      </c>
      <c r="O33" s="17">
        <f t="shared" ref="O33" si="23">SUM(O23:O32)</f>
        <v>0</v>
      </c>
      <c r="P33" s="17">
        <f t="shared" ref="P33" si="24">SUM(P23:P32)</f>
        <v>0</v>
      </c>
      <c r="Q33" s="17">
        <f t="shared" ref="Q33" si="25">SUM(Q23:Q32)</f>
        <v>0</v>
      </c>
      <c r="R33" s="17">
        <f t="shared" ref="R33" si="26">SUM(R23:R32)</f>
        <v>0</v>
      </c>
      <c r="S33" s="17">
        <f t="shared" ref="S33" si="27">SUM(S23:S32)</f>
        <v>0</v>
      </c>
      <c r="T33" s="17">
        <f t="shared" ref="T33" si="28">SUM(T23:T32)</f>
        <v>0</v>
      </c>
      <c r="U33" s="17">
        <f t="shared" ref="U33" si="29">SUM(U23:U32)</f>
        <v>0</v>
      </c>
      <c r="V33" s="17">
        <f t="shared" ref="V33" si="30">SUM(V23:V32)</f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31">B19+B33</f>
        <v>0</v>
      </c>
      <c r="C35" s="10">
        <f t="shared" si="31"/>
        <v>137100</v>
      </c>
      <c r="D35" s="10">
        <f t="shared" si="31"/>
        <v>137100</v>
      </c>
      <c r="E35" s="10">
        <f t="shared" si="31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32">J19+J33</f>
        <v>0</v>
      </c>
      <c r="K35" s="17">
        <f t="shared" si="32"/>
        <v>0</v>
      </c>
      <c r="L35" s="17">
        <f t="shared" si="32"/>
        <v>0</v>
      </c>
      <c r="M35" s="17">
        <f t="shared" si="32"/>
        <v>0</v>
      </c>
      <c r="N35" s="17">
        <f t="shared" si="32"/>
        <v>0</v>
      </c>
      <c r="O35" s="17">
        <f t="shared" si="32"/>
        <v>0</v>
      </c>
      <c r="P35" s="17">
        <f t="shared" si="32"/>
        <v>0</v>
      </c>
      <c r="Q35" s="17">
        <f t="shared" si="32"/>
        <v>0</v>
      </c>
      <c r="R35" s="17">
        <f t="shared" si="32"/>
        <v>0</v>
      </c>
      <c r="S35" s="17">
        <f t="shared" si="32"/>
        <v>0</v>
      </c>
      <c r="T35" s="17">
        <f t="shared" si="32"/>
        <v>0</v>
      </c>
      <c r="U35" s="17">
        <f t="shared" si="32"/>
        <v>0</v>
      </c>
      <c r="V35" s="17">
        <f t="shared" si="32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33">C38-B38</f>
        <v>-750</v>
      </c>
      <c r="E38" s="7">
        <v>0</v>
      </c>
      <c r="F38" s="7">
        <v>-4567</v>
      </c>
      <c r="G38" s="7">
        <f t="shared" ref="G38:G54" si="34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35">SUM(J38:U38)</f>
        <v>0</v>
      </c>
      <c r="W38" s="26">
        <f t="shared" ref="W38:W55" si="36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33"/>
        <v>-650</v>
      </c>
      <c r="E39" s="7">
        <v>0</v>
      </c>
      <c r="F39" s="7">
        <v>-3736</v>
      </c>
      <c r="G39" s="7">
        <f t="shared" si="34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35"/>
        <v>0</v>
      </c>
      <c r="W39" s="26">
        <f t="shared" si="36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33"/>
        <v>-750</v>
      </c>
      <c r="E40" s="7">
        <v>0</v>
      </c>
      <c r="F40" s="7">
        <v>-4490</v>
      </c>
      <c r="G40" s="7">
        <f t="shared" si="34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35"/>
        <v>0</v>
      </c>
      <c r="W40" s="26">
        <f t="shared" si="36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33"/>
        <v>-50</v>
      </c>
      <c r="E41" s="7">
        <v>0</v>
      </c>
      <c r="F41" s="7">
        <v>-1912</v>
      </c>
      <c r="G41" s="7">
        <f t="shared" si="34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35"/>
        <v>0</v>
      </c>
      <c r="W41" s="26">
        <f t="shared" si="36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33"/>
        <v>0</v>
      </c>
      <c r="E42" s="7">
        <v>0</v>
      </c>
      <c r="F42" s="7">
        <v>-208</v>
      </c>
      <c r="G42" s="7">
        <f t="shared" si="34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35"/>
        <v>0</v>
      </c>
      <c r="W42" s="26">
        <f t="shared" si="36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33"/>
        <v>-200</v>
      </c>
      <c r="E43" s="7">
        <v>0</v>
      </c>
      <c r="F43" s="7">
        <v>-1618.6</v>
      </c>
      <c r="G43" s="7">
        <f t="shared" si="34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35"/>
        <v>0</v>
      </c>
      <c r="W43" s="26">
        <f t="shared" si="36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33"/>
        <v>-300</v>
      </c>
      <c r="E44" s="7">
        <v>0</v>
      </c>
      <c r="F44" s="7">
        <v>-2223.1999999999998</v>
      </c>
      <c r="G44" s="7">
        <f t="shared" si="34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35"/>
        <v>0</v>
      </c>
      <c r="W44" s="26">
        <f t="shared" si="36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33"/>
        <v>-450</v>
      </c>
      <c r="E45" s="7">
        <v>0</v>
      </c>
      <c r="F45" s="7">
        <v>-7015.8</v>
      </c>
      <c r="G45" s="7">
        <f t="shared" si="34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35"/>
        <v>0</v>
      </c>
      <c r="W45" s="26">
        <f t="shared" si="36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33"/>
        <v>-400</v>
      </c>
      <c r="E46" s="7">
        <v>0</v>
      </c>
      <c r="F46" s="7">
        <v>-2282</v>
      </c>
      <c r="G46" s="7">
        <f t="shared" si="34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35"/>
        <v>0</v>
      </c>
      <c r="W46" s="26">
        <f t="shared" si="36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33"/>
        <v>-500</v>
      </c>
      <c r="E47" s="7">
        <v>0</v>
      </c>
      <c r="F47" s="7">
        <v>-4596</v>
      </c>
      <c r="G47" s="7">
        <f t="shared" si="34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35"/>
        <v>0</v>
      </c>
      <c r="W47" s="26">
        <f t="shared" si="36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33"/>
        <v>-1000</v>
      </c>
      <c r="E48" s="7">
        <v>0</v>
      </c>
      <c r="F48" s="7">
        <v>-6136</v>
      </c>
      <c r="G48" s="7">
        <f t="shared" si="34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35"/>
        <v>0</v>
      </c>
      <c r="W48" s="26">
        <f t="shared" si="36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33"/>
        <v>-100</v>
      </c>
      <c r="E49" s="7">
        <v>0</v>
      </c>
      <c r="F49" s="7">
        <v>-1286</v>
      </c>
      <c r="G49" s="7">
        <f t="shared" si="34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35"/>
        <v>0</v>
      </c>
      <c r="W49" s="26">
        <f t="shared" si="36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33"/>
        <v>0</v>
      </c>
      <c r="E50" s="7">
        <v>0</v>
      </c>
      <c r="F50" s="7">
        <v>-1250</v>
      </c>
      <c r="G50" s="7">
        <f t="shared" si="34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35"/>
        <v>0</v>
      </c>
      <c r="W50" s="26">
        <f t="shared" si="36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33"/>
        <v>-250</v>
      </c>
      <c r="E51" s="7">
        <v>0</v>
      </c>
      <c r="F51" s="7">
        <v>-2300</v>
      </c>
      <c r="G51" s="7">
        <f t="shared" si="34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35"/>
        <v>0</v>
      </c>
      <c r="W51" s="26">
        <f t="shared" si="36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33"/>
        <v>-1800</v>
      </c>
      <c r="E52" s="7">
        <v>0</v>
      </c>
      <c r="F52" s="7">
        <v>-31100</v>
      </c>
      <c r="G52" s="7">
        <f t="shared" si="34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35"/>
        <v>0</v>
      </c>
      <c r="W52" s="26">
        <f t="shared" si="36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33"/>
        <v>-150</v>
      </c>
      <c r="E53" s="7">
        <v>0</v>
      </c>
      <c r="F53" s="7">
        <v>-1283</v>
      </c>
      <c r="G53" s="7">
        <f t="shared" si="34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35"/>
        <v>0</v>
      </c>
      <c r="W53" s="26">
        <f t="shared" si="36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33"/>
        <v>0</v>
      </c>
      <c r="E54" s="7">
        <v>0</v>
      </c>
      <c r="F54" s="7">
        <v>-200</v>
      </c>
      <c r="G54" s="7">
        <f t="shared" si="34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35"/>
        <v>0</v>
      </c>
      <c r="W54" s="26">
        <f t="shared" si="36"/>
        <v>0</v>
      </c>
    </row>
    <row r="55" spans="1:23" x14ac:dyDescent="0.25">
      <c r="A55" s="14" t="s">
        <v>53</v>
      </c>
      <c r="B55" s="13">
        <f t="shared" ref="B55:E55" si="37">SUM(B38:B54)</f>
        <v>0</v>
      </c>
      <c r="C55" s="13">
        <f t="shared" si="37"/>
        <v>-7350</v>
      </c>
      <c r="D55" s="13">
        <f t="shared" si="37"/>
        <v>-7350</v>
      </c>
      <c r="E55" s="13">
        <f t="shared" si="37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38">SUM(J38:J54)</f>
        <v>0</v>
      </c>
      <c r="K55" s="18">
        <f t="shared" si="38"/>
        <v>0</v>
      </c>
      <c r="L55" s="18">
        <f t="shared" si="38"/>
        <v>0</v>
      </c>
      <c r="M55" s="18">
        <f t="shared" si="38"/>
        <v>0</v>
      </c>
      <c r="N55" s="18">
        <f t="shared" si="38"/>
        <v>0</v>
      </c>
      <c r="O55" s="18">
        <f t="shared" si="38"/>
        <v>0</v>
      </c>
      <c r="P55" s="18">
        <f t="shared" si="38"/>
        <v>0</v>
      </c>
      <c r="Q55" s="18">
        <f t="shared" si="38"/>
        <v>0</v>
      </c>
      <c r="R55" s="18">
        <f t="shared" si="38"/>
        <v>0</v>
      </c>
      <c r="S55" s="18">
        <f t="shared" si="38"/>
        <v>0</v>
      </c>
      <c r="T55" s="18">
        <f t="shared" si="38"/>
        <v>0</v>
      </c>
      <c r="U55" s="18">
        <f t="shared" si="38"/>
        <v>0</v>
      </c>
      <c r="V55" s="18">
        <f t="shared" si="38"/>
        <v>0</v>
      </c>
      <c r="W55" s="27">
        <f t="shared" si="36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39">C58-B58</f>
        <v>-12500</v>
      </c>
      <c r="E58" s="7">
        <v>0</v>
      </c>
      <c r="F58" s="7">
        <v>-77686</v>
      </c>
      <c r="G58" s="7">
        <f t="shared" ref="G58:G66" si="40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41">SUM(J58:U58)</f>
        <v>0</v>
      </c>
      <c r="W58" s="26">
        <f t="shared" ref="W58:W67" si="42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39"/>
        <v>-500</v>
      </c>
      <c r="E59" s="7">
        <v>0</v>
      </c>
      <c r="F59" s="7">
        <v>-4400</v>
      </c>
      <c r="G59" s="7">
        <f t="shared" si="40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41"/>
        <v>0</v>
      </c>
      <c r="W59" s="26">
        <f t="shared" si="42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39"/>
        <v>-55000</v>
      </c>
      <c r="E60" s="7">
        <v>0</v>
      </c>
      <c r="F60" s="7">
        <v>-162779.49</v>
      </c>
      <c r="G60" s="7">
        <f t="shared" si="40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41"/>
        <v>0</v>
      </c>
      <c r="W60" s="26">
        <f t="shared" si="42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39"/>
        <v>-450</v>
      </c>
      <c r="E61" s="7">
        <v>0</v>
      </c>
      <c r="F61" s="7">
        <v>-1499.85</v>
      </c>
      <c r="G61" s="7">
        <f t="shared" si="40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41"/>
        <v>0</v>
      </c>
      <c r="W61" s="26">
        <f t="shared" si="42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39"/>
        <v>-1000</v>
      </c>
      <c r="E62" s="7">
        <v>0</v>
      </c>
      <c r="F62" s="7">
        <v>-28609.46</v>
      </c>
      <c r="G62" s="7">
        <f t="shared" si="40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41"/>
        <v>0</v>
      </c>
      <c r="W62" s="26">
        <f t="shared" si="42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39"/>
        <v>-900</v>
      </c>
      <c r="E63" s="7">
        <v>0</v>
      </c>
      <c r="F63" s="7">
        <v>-19356.55</v>
      </c>
      <c r="G63" s="7">
        <f t="shared" si="40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41"/>
        <v>0</v>
      </c>
      <c r="W63" s="26">
        <f t="shared" si="42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39"/>
        <v>-750</v>
      </c>
      <c r="E64" s="7">
        <v>0</v>
      </c>
      <c r="F64" s="7">
        <v>-12864</v>
      </c>
      <c r="G64" s="7">
        <f t="shared" si="40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41"/>
        <v>0</v>
      </c>
      <c r="W64" s="26">
        <f t="shared" si="42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39"/>
        <v>-40000</v>
      </c>
      <c r="E65" s="7">
        <v>0</v>
      </c>
      <c r="F65" s="7">
        <v>-134605.98000000001</v>
      </c>
      <c r="G65" s="7">
        <f t="shared" si="40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41"/>
        <v>0</v>
      </c>
      <c r="W65" s="26">
        <f t="shared" si="42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39"/>
        <v>-200</v>
      </c>
      <c r="E66" s="7">
        <v>0</v>
      </c>
      <c r="F66" s="7">
        <v>-5000</v>
      </c>
      <c r="G66" s="7">
        <f t="shared" si="40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41"/>
        <v>0</v>
      </c>
      <c r="W66" s="26">
        <f t="shared" si="42"/>
        <v>0</v>
      </c>
    </row>
    <row r="67" spans="1:23" x14ac:dyDescent="0.25">
      <c r="A67" s="1" t="s">
        <v>73</v>
      </c>
      <c r="B67" s="8">
        <f t="shared" ref="B67:G67" si="43">SUM(B58:B66)</f>
        <v>0</v>
      </c>
      <c r="C67" s="8">
        <f t="shared" si="43"/>
        <v>-111300</v>
      </c>
      <c r="D67" s="8">
        <f t="shared" si="43"/>
        <v>-111300</v>
      </c>
      <c r="E67" s="8">
        <f t="shared" si="43"/>
        <v>0</v>
      </c>
      <c r="F67" s="8">
        <f t="shared" si="43"/>
        <v>-446801.32999999996</v>
      </c>
      <c r="G67" s="8">
        <f t="shared" si="43"/>
        <v>-446801.32999999996</v>
      </c>
      <c r="I67" s="17">
        <f>SUM(I58:I66)</f>
        <v>0</v>
      </c>
      <c r="J67" s="17">
        <f t="shared" ref="J67:V67" si="44">SUM(J58:J66)</f>
        <v>0</v>
      </c>
      <c r="K67" s="17">
        <f t="shared" si="44"/>
        <v>0</v>
      </c>
      <c r="L67" s="17">
        <f t="shared" si="44"/>
        <v>0</v>
      </c>
      <c r="M67" s="17">
        <f t="shared" si="44"/>
        <v>0</v>
      </c>
      <c r="N67" s="17">
        <f t="shared" si="44"/>
        <v>0</v>
      </c>
      <c r="O67" s="17">
        <f t="shared" si="44"/>
        <v>0</v>
      </c>
      <c r="P67" s="17">
        <f t="shared" si="44"/>
        <v>0</v>
      </c>
      <c r="Q67" s="17">
        <f t="shared" si="44"/>
        <v>0</v>
      </c>
      <c r="R67" s="17">
        <f t="shared" si="44"/>
        <v>0</v>
      </c>
      <c r="S67" s="17">
        <f t="shared" si="44"/>
        <v>0</v>
      </c>
      <c r="T67" s="17">
        <f t="shared" si="44"/>
        <v>0</v>
      </c>
      <c r="U67" s="17">
        <f t="shared" si="44"/>
        <v>0</v>
      </c>
      <c r="V67" s="17">
        <f t="shared" si="44"/>
        <v>0</v>
      </c>
      <c r="W67" s="27">
        <f t="shared" si="42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45">C70-B70</f>
        <v>0</v>
      </c>
      <c r="E70" s="7">
        <v>0</v>
      </c>
      <c r="F70" s="7">
        <v>-2015</v>
      </c>
      <c r="G70" s="7">
        <f t="shared" ref="G70" si="46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47">SUM(J70:U70)</f>
        <v>0</v>
      </c>
      <c r="W70" s="26">
        <f t="shared" ref="W70:W71" si="48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I71" si="49">SUM(C70)</f>
        <v>0</v>
      </c>
      <c r="D71" s="8">
        <f t="shared" si="49"/>
        <v>0</v>
      </c>
      <c r="E71" s="8">
        <f t="shared" si="49"/>
        <v>0</v>
      </c>
      <c r="F71" s="8">
        <f t="shared" si="49"/>
        <v>-2015</v>
      </c>
      <c r="G71" s="8">
        <f t="shared" si="49"/>
        <v>-2015</v>
      </c>
      <c r="I71" s="17">
        <f t="shared" si="49"/>
        <v>0</v>
      </c>
      <c r="J71" s="17">
        <f t="shared" ref="J71" si="50">SUM(J70)</f>
        <v>0</v>
      </c>
      <c r="K71" s="17">
        <f t="shared" ref="K71" si="51">SUM(K70)</f>
        <v>0</v>
      </c>
      <c r="L71" s="17">
        <f t="shared" ref="L71" si="52">SUM(L70)</f>
        <v>0</v>
      </c>
      <c r="M71" s="17">
        <f t="shared" ref="M71" si="53">SUM(M70)</f>
        <v>0</v>
      </c>
      <c r="N71" s="17">
        <f t="shared" ref="N71" si="54">SUM(N70)</f>
        <v>0</v>
      </c>
      <c r="O71" s="17">
        <f t="shared" ref="O71" si="55">SUM(O70)</f>
        <v>0</v>
      </c>
      <c r="P71" s="17">
        <f t="shared" ref="P71" si="56">SUM(P70)</f>
        <v>0</v>
      </c>
      <c r="Q71" s="17">
        <f t="shared" ref="Q71" si="57">SUM(Q70)</f>
        <v>0</v>
      </c>
      <c r="R71" s="17">
        <f t="shared" ref="R71" si="58">SUM(R70)</f>
        <v>0</v>
      </c>
      <c r="S71" s="17">
        <f t="shared" ref="S71" si="59">SUM(S70)</f>
        <v>0</v>
      </c>
      <c r="T71" s="17">
        <f t="shared" ref="T71" si="60">SUM(T70)</f>
        <v>0</v>
      </c>
      <c r="U71" s="17">
        <f t="shared" ref="U71" si="61">SUM(U70)</f>
        <v>0</v>
      </c>
      <c r="V71" s="17">
        <f t="shared" ref="V71" si="62">SUM(V70)</f>
        <v>0</v>
      </c>
      <c r="W71" s="27">
        <f t="shared" si="48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63">B35+B55+B67+B71</f>
        <v>0</v>
      </c>
      <c r="C73" s="10">
        <f t="shared" si="63"/>
        <v>18450</v>
      </c>
      <c r="D73" s="10">
        <f t="shared" si="63"/>
        <v>18450</v>
      </c>
      <c r="E73" s="10">
        <f t="shared" si="63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64">J35+J55+J67+J71</f>
        <v>0</v>
      </c>
      <c r="K73" s="17">
        <f t="shared" si="64"/>
        <v>0</v>
      </c>
      <c r="L73" s="17">
        <f t="shared" si="64"/>
        <v>0</v>
      </c>
      <c r="M73" s="17">
        <f t="shared" si="64"/>
        <v>0</v>
      </c>
      <c r="N73" s="17">
        <f t="shared" si="64"/>
        <v>0</v>
      </c>
      <c r="O73" s="17">
        <f t="shared" si="64"/>
        <v>0</v>
      </c>
      <c r="P73" s="17">
        <f t="shared" si="64"/>
        <v>0</v>
      </c>
      <c r="Q73" s="17">
        <f t="shared" si="64"/>
        <v>0</v>
      </c>
      <c r="R73" s="17">
        <f t="shared" si="64"/>
        <v>0</v>
      </c>
      <c r="S73" s="17">
        <f t="shared" si="64"/>
        <v>0</v>
      </c>
      <c r="T73" s="17">
        <f t="shared" si="64"/>
        <v>0</v>
      </c>
      <c r="U73" s="17">
        <f t="shared" si="64"/>
        <v>0</v>
      </c>
      <c r="V73" s="17">
        <f t="shared" si="64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65">C76-B76</f>
        <v>0</v>
      </c>
      <c r="E76" s="7">
        <v>0</v>
      </c>
      <c r="F76" s="7">
        <v>348</v>
      </c>
      <c r="G76" s="7">
        <f t="shared" ref="G76:G77" si="66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67">SUM(J76:U76)</f>
        <v>0</v>
      </c>
      <c r="W76" s="26">
        <f t="shared" ref="W76:W84" si="68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65"/>
        <v>-60</v>
      </c>
      <c r="E77" s="7">
        <v>0</v>
      </c>
      <c r="F77" s="7">
        <v>-357</v>
      </c>
      <c r="G77" s="7">
        <f t="shared" si="66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67"/>
        <v>0</v>
      </c>
      <c r="W77" s="26">
        <f t="shared" si="68"/>
        <v>0</v>
      </c>
    </row>
    <row r="78" spans="1:23" x14ac:dyDescent="0.25">
      <c r="A78" s="1" t="s">
        <v>78</v>
      </c>
      <c r="B78" s="8">
        <f t="shared" ref="B78:E78" si="69">SUM(B76:B77)</f>
        <v>0</v>
      </c>
      <c r="C78" s="8">
        <f t="shared" si="69"/>
        <v>-60</v>
      </c>
      <c r="D78" s="8">
        <f t="shared" si="69"/>
        <v>-60</v>
      </c>
      <c r="E78" s="8">
        <f t="shared" si="69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70">SUM(J76:J77)</f>
        <v>0</v>
      </c>
      <c r="K78" s="17">
        <f t="shared" si="70"/>
        <v>0</v>
      </c>
      <c r="L78" s="17">
        <f t="shared" si="70"/>
        <v>0</v>
      </c>
      <c r="M78" s="17">
        <f t="shared" si="70"/>
        <v>0</v>
      </c>
      <c r="N78" s="17">
        <f t="shared" si="70"/>
        <v>0</v>
      </c>
      <c r="O78" s="17">
        <f t="shared" si="70"/>
        <v>0</v>
      </c>
      <c r="P78" s="17">
        <f t="shared" si="70"/>
        <v>0</v>
      </c>
      <c r="Q78" s="17">
        <f t="shared" si="70"/>
        <v>0</v>
      </c>
      <c r="R78" s="17">
        <f t="shared" si="70"/>
        <v>0</v>
      </c>
      <c r="S78" s="17">
        <f t="shared" si="70"/>
        <v>0</v>
      </c>
      <c r="T78" s="17">
        <f t="shared" si="70"/>
        <v>0</v>
      </c>
      <c r="U78" s="17">
        <f t="shared" si="70"/>
        <v>0</v>
      </c>
      <c r="V78" s="17">
        <f t="shared" si="70"/>
        <v>0</v>
      </c>
      <c r="W78" s="27">
        <f t="shared" si="68"/>
        <v>0</v>
      </c>
    </row>
    <row r="80" spans="1:23" x14ac:dyDescent="0.25">
      <c r="A80" s="14" t="s">
        <v>79</v>
      </c>
      <c r="B80" s="13">
        <f t="shared" ref="B80:E80" si="71">B73+B78</f>
        <v>0</v>
      </c>
      <c r="C80" s="13">
        <f t="shared" si="71"/>
        <v>18390</v>
      </c>
      <c r="D80" s="13">
        <f t="shared" si="71"/>
        <v>18390</v>
      </c>
      <c r="E80" s="13">
        <f t="shared" si="71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72">J73+J78</f>
        <v>0</v>
      </c>
      <c r="K80" s="18">
        <f t="shared" si="72"/>
        <v>0</v>
      </c>
      <c r="L80" s="18">
        <f t="shared" si="72"/>
        <v>0</v>
      </c>
      <c r="M80" s="18">
        <f t="shared" si="72"/>
        <v>0</v>
      </c>
      <c r="N80" s="18">
        <f t="shared" si="72"/>
        <v>0</v>
      </c>
      <c r="O80" s="18">
        <f t="shared" si="72"/>
        <v>0</v>
      </c>
      <c r="P80" s="18">
        <f t="shared" si="72"/>
        <v>0</v>
      </c>
      <c r="Q80" s="18">
        <f t="shared" si="72"/>
        <v>0</v>
      </c>
      <c r="R80" s="18">
        <f t="shared" si="72"/>
        <v>0</v>
      </c>
      <c r="S80" s="18">
        <f t="shared" si="72"/>
        <v>0</v>
      </c>
      <c r="T80" s="18">
        <f t="shared" si="72"/>
        <v>0</v>
      </c>
      <c r="U80" s="18">
        <f t="shared" si="72"/>
        <v>0</v>
      </c>
      <c r="V80" s="18">
        <f t="shared" si="72"/>
        <v>0</v>
      </c>
      <c r="W80" s="27">
        <f t="shared" si="68"/>
        <v>0</v>
      </c>
    </row>
    <row r="82" spans="1:23" x14ac:dyDescent="0.25">
      <c r="A82" s="14" t="s">
        <v>80</v>
      </c>
      <c r="B82" s="13">
        <f t="shared" ref="B82:E82" si="73">B33+B55+B67+B71+B78</f>
        <v>0</v>
      </c>
      <c r="C82" s="13">
        <f t="shared" si="73"/>
        <v>-186110</v>
      </c>
      <c r="D82" s="13">
        <f t="shared" si="73"/>
        <v>-186110</v>
      </c>
      <c r="E82" s="13">
        <f t="shared" si="73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74">J33+J55+J67+J71+J78</f>
        <v>0</v>
      </c>
      <c r="K82" s="18">
        <f t="shared" si="74"/>
        <v>0</v>
      </c>
      <c r="L82" s="18">
        <f t="shared" si="74"/>
        <v>0</v>
      </c>
      <c r="M82" s="18">
        <f t="shared" si="74"/>
        <v>0</v>
      </c>
      <c r="N82" s="18">
        <f t="shared" si="74"/>
        <v>0</v>
      </c>
      <c r="O82" s="18">
        <f t="shared" si="74"/>
        <v>0</v>
      </c>
      <c r="P82" s="18">
        <f t="shared" si="74"/>
        <v>0</v>
      </c>
      <c r="Q82" s="18">
        <f t="shared" si="74"/>
        <v>0</v>
      </c>
      <c r="R82" s="18">
        <f t="shared" si="74"/>
        <v>0</v>
      </c>
      <c r="S82" s="18">
        <f t="shared" si="74"/>
        <v>0</v>
      </c>
      <c r="T82" s="18">
        <f t="shared" si="74"/>
        <v>0</v>
      </c>
      <c r="U82" s="18">
        <f t="shared" si="74"/>
        <v>0</v>
      </c>
      <c r="V82" s="18">
        <f t="shared" si="74"/>
        <v>0</v>
      </c>
      <c r="W82" s="27">
        <f t="shared" si="68"/>
        <v>0</v>
      </c>
    </row>
    <row r="84" spans="1:23" x14ac:dyDescent="0.25">
      <c r="A84" s="14" t="s">
        <v>81</v>
      </c>
      <c r="B84" s="13">
        <f t="shared" ref="B84:E84" si="75">B80</f>
        <v>0</v>
      </c>
      <c r="C84" s="13">
        <f t="shared" si="75"/>
        <v>18390</v>
      </c>
      <c r="D84" s="13">
        <f t="shared" si="75"/>
        <v>18390</v>
      </c>
      <c r="E84" s="13">
        <f t="shared" si="75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76">J80</f>
        <v>0</v>
      </c>
      <c r="K84" s="18">
        <f t="shared" si="76"/>
        <v>0</v>
      </c>
      <c r="L84" s="18">
        <f t="shared" si="76"/>
        <v>0</v>
      </c>
      <c r="M84" s="18">
        <f t="shared" si="76"/>
        <v>0</v>
      </c>
      <c r="N84" s="18">
        <f t="shared" si="76"/>
        <v>0</v>
      </c>
      <c r="O84" s="18">
        <f t="shared" si="76"/>
        <v>0</v>
      </c>
      <c r="P84" s="18">
        <f t="shared" si="76"/>
        <v>0</v>
      </c>
      <c r="Q84" s="18">
        <f t="shared" si="76"/>
        <v>0</v>
      </c>
      <c r="R84" s="18">
        <f t="shared" si="76"/>
        <v>0</v>
      </c>
      <c r="S84" s="18">
        <f t="shared" si="76"/>
        <v>0</v>
      </c>
      <c r="T84" s="18">
        <f t="shared" si="76"/>
        <v>0</v>
      </c>
      <c r="U84" s="18">
        <f t="shared" si="76"/>
        <v>0</v>
      </c>
      <c r="V84" s="18">
        <f t="shared" si="76"/>
        <v>0</v>
      </c>
      <c r="W84" s="27">
        <f t="shared" si="68"/>
        <v>0</v>
      </c>
    </row>
  </sheetData>
  <pageMargins left="0.7" right="0.7" top="0.75" bottom="0.75" header="0.3" footer="0.3"/>
  <pageSetup fitToHeight="0" orientation="landscape" r:id="rId1"/>
  <headerFooter>
    <oddHeader>&amp;CB2JV&amp;LResultatrapport&amp;R2017-01-05 14:38:45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34" sqref="A34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>
        <v>10</v>
      </c>
      <c r="K1" s="15" t="s">
        <v>82</v>
      </c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V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18">B19+B33</f>
        <v>0</v>
      </c>
      <c r="C35" s="10">
        <f t="shared" si="18"/>
        <v>137100</v>
      </c>
      <c r="D35" s="10">
        <f t="shared" si="18"/>
        <v>137100</v>
      </c>
      <c r="E35" s="10">
        <f t="shared" si="18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19">J19+J33</f>
        <v>0</v>
      </c>
      <c r="K35" s="17">
        <f t="shared" si="19"/>
        <v>0</v>
      </c>
      <c r="L35" s="17">
        <f t="shared" si="19"/>
        <v>0</v>
      </c>
      <c r="M35" s="17">
        <f t="shared" si="19"/>
        <v>0</v>
      </c>
      <c r="N35" s="17">
        <f t="shared" si="19"/>
        <v>0</v>
      </c>
      <c r="O35" s="17">
        <f t="shared" si="19"/>
        <v>0</v>
      </c>
      <c r="P35" s="17">
        <f t="shared" si="19"/>
        <v>0</v>
      </c>
      <c r="Q35" s="17">
        <f t="shared" si="19"/>
        <v>0</v>
      </c>
      <c r="R35" s="17">
        <f t="shared" si="19"/>
        <v>0</v>
      </c>
      <c r="S35" s="17">
        <f t="shared" si="19"/>
        <v>0</v>
      </c>
      <c r="T35" s="17">
        <f t="shared" si="19"/>
        <v>0</v>
      </c>
      <c r="U35" s="17">
        <f t="shared" si="19"/>
        <v>0</v>
      </c>
      <c r="V35" s="17">
        <f t="shared" si="19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20">C38-B38</f>
        <v>-750</v>
      </c>
      <c r="E38" s="7">
        <v>0</v>
      </c>
      <c r="F38" s="7">
        <v>-4567</v>
      </c>
      <c r="G38" s="7">
        <f t="shared" ref="G38:G54" si="21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22">SUM(J38:U38)</f>
        <v>0</v>
      </c>
      <c r="W38" s="26">
        <f t="shared" ref="W38:W55" si="23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20"/>
        <v>-650</v>
      </c>
      <c r="E39" s="7">
        <v>0</v>
      </c>
      <c r="F39" s="7">
        <v>-3736</v>
      </c>
      <c r="G39" s="7">
        <f t="shared" si="21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22"/>
        <v>0</v>
      </c>
      <c r="W39" s="26">
        <f t="shared" si="23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20"/>
        <v>-750</v>
      </c>
      <c r="E40" s="7">
        <v>0</v>
      </c>
      <c r="F40" s="7">
        <v>-4490</v>
      </c>
      <c r="G40" s="7">
        <f t="shared" si="21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22"/>
        <v>0</v>
      </c>
      <c r="W40" s="26">
        <f t="shared" si="23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20"/>
        <v>-50</v>
      </c>
      <c r="E41" s="7">
        <v>0</v>
      </c>
      <c r="F41" s="7">
        <v>-1912</v>
      </c>
      <c r="G41" s="7">
        <f t="shared" si="21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22"/>
        <v>0</v>
      </c>
      <c r="W41" s="26">
        <f t="shared" si="23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20"/>
        <v>0</v>
      </c>
      <c r="E42" s="7">
        <v>0</v>
      </c>
      <c r="F42" s="7">
        <v>-208</v>
      </c>
      <c r="G42" s="7">
        <f t="shared" si="21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22"/>
        <v>0</v>
      </c>
      <c r="W42" s="26">
        <f t="shared" si="23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20"/>
        <v>-200</v>
      </c>
      <c r="E43" s="7">
        <v>0</v>
      </c>
      <c r="F43" s="7">
        <v>-1618.6</v>
      </c>
      <c r="G43" s="7">
        <f t="shared" si="21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22"/>
        <v>0</v>
      </c>
      <c r="W43" s="26">
        <f t="shared" si="23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20"/>
        <v>-300</v>
      </c>
      <c r="E44" s="7">
        <v>0</v>
      </c>
      <c r="F44" s="7">
        <v>-2223.1999999999998</v>
      </c>
      <c r="G44" s="7">
        <f t="shared" si="21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22"/>
        <v>0</v>
      </c>
      <c r="W44" s="26">
        <f t="shared" si="23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20"/>
        <v>-450</v>
      </c>
      <c r="E45" s="7">
        <v>0</v>
      </c>
      <c r="F45" s="7">
        <v>-7015.8</v>
      </c>
      <c r="G45" s="7">
        <f t="shared" si="21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22"/>
        <v>0</v>
      </c>
      <c r="W45" s="26">
        <f t="shared" si="23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20"/>
        <v>-400</v>
      </c>
      <c r="E46" s="7">
        <v>0</v>
      </c>
      <c r="F46" s="7">
        <v>-2282</v>
      </c>
      <c r="G46" s="7">
        <f t="shared" si="21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22"/>
        <v>0</v>
      </c>
      <c r="W46" s="26">
        <f t="shared" si="23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20"/>
        <v>-500</v>
      </c>
      <c r="E47" s="7">
        <v>0</v>
      </c>
      <c r="F47" s="7">
        <v>-4596</v>
      </c>
      <c r="G47" s="7">
        <f t="shared" si="21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22"/>
        <v>0</v>
      </c>
      <c r="W47" s="26">
        <f t="shared" si="23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20"/>
        <v>-1000</v>
      </c>
      <c r="E48" s="7">
        <v>0</v>
      </c>
      <c r="F48" s="7">
        <v>-6136</v>
      </c>
      <c r="G48" s="7">
        <f t="shared" si="21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22"/>
        <v>0</v>
      </c>
      <c r="W48" s="26">
        <f t="shared" si="23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20"/>
        <v>-100</v>
      </c>
      <c r="E49" s="7">
        <v>0</v>
      </c>
      <c r="F49" s="7">
        <v>-1286</v>
      </c>
      <c r="G49" s="7">
        <f t="shared" si="21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22"/>
        <v>0</v>
      </c>
      <c r="W49" s="26">
        <f t="shared" si="23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20"/>
        <v>0</v>
      </c>
      <c r="E50" s="7">
        <v>0</v>
      </c>
      <c r="F50" s="7">
        <v>-1250</v>
      </c>
      <c r="G50" s="7">
        <f t="shared" si="21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22"/>
        <v>0</v>
      </c>
      <c r="W50" s="26">
        <f t="shared" si="23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20"/>
        <v>-250</v>
      </c>
      <c r="E51" s="7">
        <v>0</v>
      </c>
      <c r="F51" s="7">
        <v>-2300</v>
      </c>
      <c r="G51" s="7">
        <f t="shared" si="21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22"/>
        <v>0</v>
      </c>
      <c r="W51" s="26">
        <f t="shared" si="23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20"/>
        <v>-1800</v>
      </c>
      <c r="E52" s="7">
        <v>0</v>
      </c>
      <c r="F52" s="7">
        <v>-31100</v>
      </c>
      <c r="G52" s="7">
        <f t="shared" si="21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22"/>
        <v>0</v>
      </c>
      <c r="W52" s="26">
        <f t="shared" si="23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20"/>
        <v>-150</v>
      </c>
      <c r="E53" s="7">
        <v>0</v>
      </c>
      <c r="F53" s="7">
        <v>-1283</v>
      </c>
      <c r="G53" s="7">
        <f t="shared" si="21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22"/>
        <v>0</v>
      </c>
      <c r="W53" s="26">
        <f t="shared" si="23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20"/>
        <v>0</v>
      </c>
      <c r="E54" s="7">
        <v>0</v>
      </c>
      <c r="F54" s="7">
        <v>-200</v>
      </c>
      <c r="G54" s="7">
        <f t="shared" si="21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22"/>
        <v>0</v>
      </c>
      <c r="W54" s="26">
        <f t="shared" si="23"/>
        <v>0</v>
      </c>
    </row>
    <row r="55" spans="1:23" x14ac:dyDescent="0.25">
      <c r="A55" s="14" t="s">
        <v>53</v>
      </c>
      <c r="B55" s="13">
        <f t="shared" ref="B55:E55" si="24">SUM(B38:B54)</f>
        <v>0</v>
      </c>
      <c r="C55" s="13">
        <f t="shared" si="24"/>
        <v>-7350</v>
      </c>
      <c r="D55" s="13">
        <f t="shared" si="24"/>
        <v>-7350</v>
      </c>
      <c r="E55" s="13">
        <f t="shared" si="24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25">SUM(J38:J54)</f>
        <v>0</v>
      </c>
      <c r="K55" s="18">
        <f t="shared" si="25"/>
        <v>0</v>
      </c>
      <c r="L55" s="18">
        <f t="shared" si="25"/>
        <v>0</v>
      </c>
      <c r="M55" s="18">
        <f t="shared" si="25"/>
        <v>0</v>
      </c>
      <c r="N55" s="18">
        <f t="shared" si="25"/>
        <v>0</v>
      </c>
      <c r="O55" s="18">
        <f t="shared" si="25"/>
        <v>0</v>
      </c>
      <c r="P55" s="18">
        <f t="shared" si="25"/>
        <v>0</v>
      </c>
      <c r="Q55" s="18">
        <f t="shared" si="25"/>
        <v>0</v>
      </c>
      <c r="R55" s="18">
        <f t="shared" si="25"/>
        <v>0</v>
      </c>
      <c r="S55" s="18">
        <f t="shared" si="25"/>
        <v>0</v>
      </c>
      <c r="T55" s="18">
        <f t="shared" si="25"/>
        <v>0</v>
      </c>
      <c r="U55" s="18">
        <f t="shared" si="25"/>
        <v>0</v>
      </c>
      <c r="V55" s="18">
        <f t="shared" si="25"/>
        <v>0</v>
      </c>
      <c r="W55" s="27">
        <f t="shared" si="23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26">C58-B58</f>
        <v>-12500</v>
      </c>
      <c r="E58" s="7">
        <v>0</v>
      </c>
      <c r="F58" s="7">
        <v>-77686</v>
      </c>
      <c r="G58" s="7">
        <f t="shared" ref="G58:G66" si="27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28">SUM(J58:U58)</f>
        <v>0</v>
      </c>
      <c r="W58" s="26">
        <f t="shared" ref="W58:W67" si="29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26"/>
        <v>-500</v>
      </c>
      <c r="E59" s="7">
        <v>0</v>
      </c>
      <c r="F59" s="7">
        <v>-4400</v>
      </c>
      <c r="G59" s="7">
        <f t="shared" si="27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28"/>
        <v>0</v>
      </c>
      <c r="W59" s="26">
        <f t="shared" si="29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26"/>
        <v>-55000</v>
      </c>
      <c r="E60" s="7">
        <v>0</v>
      </c>
      <c r="F60" s="7">
        <v>-162779.49</v>
      </c>
      <c r="G60" s="7">
        <f t="shared" si="27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28"/>
        <v>0</v>
      </c>
      <c r="W60" s="26">
        <f t="shared" si="29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26"/>
        <v>-450</v>
      </c>
      <c r="E61" s="7">
        <v>0</v>
      </c>
      <c r="F61" s="7">
        <v>-1499.85</v>
      </c>
      <c r="G61" s="7">
        <f t="shared" si="27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28"/>
        <v>0</v>
      </c>
      <c r="W61" s="26">
        <f t="shared" si="29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26"/>
        <v>-1000</v>
      </c>
      <c r="E62" s="7">
        <v>0</v>
      </c>
      <c r="F62" s="7">
        <v>-28609.46</v>
      </c>
      <c r="G62" s="7">
        <f t="shared" si="27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28"/>
        <v>0</v>
      </c>
      <c r="W62" s="26">
        <f t="shared" si="29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26"/>
        <v>-900</v>
      </c>
      <c r="E63" s="7">
        <v>0</v>
      </c>
      <c r="F63" s="7">
        <v>-19356.55</v>
      </c>
      <c r="G63" s="7">
        <f t="shared" si="27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28"/>
        <v>0</v>
      </c>
      <c r="W63" s="26">
        <f t="shared" si="29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26"/>
        <v>-750</v>
      </c>
      <c r="E64" s="7">
        <v>0</v>
      </c>
      <c r="F64" s="7">
        <v>-12864</v>
      </c>
      <c r="G64" s="7">
        <f t="shared" si="27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28"/>
        <v>0</v>
      </c>
      <c r="W64" s="26">
        <f t="shared" si="29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26"/>
        <v>-40000</v>
      </c>
      <c r="E65" s="7">
        <v>0</v>
      </c>
      <c r="F65" s="7">
        <v>-134605.98000000001</v>
      </c>
      <c r="G65" s="7">
        <f t="shared" si="27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28"/>
        <v>0</v>
      </c>
      <c r="W65" s="26">
        <f t="shared" si="29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26"/>
        <v>-200</v>
      </c>
      <c r="E66" s="7">
        <v>0</v>
      </c>
      <c r="F66" s="7">
        <v>-5000</v>
      </c>
      <c r="G66" s="7">
        <f t="shared" si="27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28"/>
        <v>0</v>
      </c>
      <c r="W66" s="26">
        <f t="shared" si="29"/>
        <v>0</v>
      </c>
    </row>
    <row r="67" spans="1:23" x14ac:dyDescent="0.25">
      <c r="A67" s="1" t="s">
        <v>73</v>
      </c>
      <c r="B67" s="8">
        <f t="shared" ref="B67:G67" si="30">SUM(B58:B66)</f>
        <v>0</v>
      </c>
      <c r="C67" s="8">
        <f t="shared" si="30"/>
        <v>-111300</v>
      </c>
      <c r="D67" s="8">
        <f t="shared" si="30"/>
        <v>-111300</v>
      </c>
      <c r="E67" s="8">
        <f t="shared" si="30"/>
        <v>0</v>
      </c>
      <c r="F67" s="8">
        <f t="shared" si="30"/>
        <v>-446801.32999999996</v>
      </c>
      <c r="G67" s="8">
        <f t="shared" si="30"/>
        <v>-446801.32999999996</v>
      </c>
      <c r="I67" s="17">
        <f>SUM(I58:I66)</f>
        <v>0</v>
      </c>
      <c r="J67" s="17">
        <f t="shared" ref="J67:V67" si="31">SUM(J58:J66)</f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Q67" s="17">
        <f t="shared" si="31"/>
        <v>0</v>
      </c>
      <c r="R67" s="17">
        <f t="shared" si="31"/>
        <v>0</v>
      </c>
      <c r="S67" s="17">
        <f t="shared" si="31"/>
        <v>0</v>
      </c>
      <c r="T67" s="17">
        <f t="shared" si="31"/>
        <v>0</v>
      </c>
      <c r="U67" s="17">
        <f t="shared" si="31"/>
        <v>0</v>
      </c>
      <c r="V67" s="17">
        <f t="shared" si="31"/>
        <v>0</v>
      </c>
      <c r="W67" s="27">
        <f t="shared" si="29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32">C70-B70</f>
        <v>0</v>
      </c>
      <c r="E70" s="7">
        <v>0</v>
      </c>
      <c r="F70" s="7">
        <v>-2015</v>
      </c>
      <c r="G70" s="7">
        <f t="shared" ref="G70" si="33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34">SUM(J70:U70)</f>
        <v>0</v>
      </c>
      <c r="W70" s="26">
        <f t="shared" ref="W70:W71" si="35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V71" si="36">SUM(C70)</f>
        <v>0</v>
      </c>
      <c r="D71" s="8">
        <f t="shared" si="36"/>
        <v>0</v>
      </c>
      <c r="E71" s="8">
        <f t="shared" si="36"/>
        <v>0</v>
      </c>
      <c r="F71" s="8">
        <f t="shared" si="36"/>
        <v>-2015</v>
      </c>
      <c r="G71" s="8">
        <f t="shared" si="36"/>
        <v>-2015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>
        <f t="shared" si="36"/>
        <v>0</v>
      </c>
      <c r="O71" s="17">
        <f t="shared" si="36"/>
        <v>0</v>
      </c>
      <c r="P71" s="17">
        <f t="shared" si="36"/>
        <v>0</v>
      </c>
      <c r="Q71" s="17">
        <f t="shared" si="36"/>
        <v>0</v>
      </c>
      <c r="R71" s="17">
        <f t="shared" si="36"/>
        <v>0</v>
      </c>
      <c r="S71" s="17">
        <f t="shared" si="36"/>
        <v>0</v>
      </c>
      <c r="T71" s="17">
        <f t="shared" si="36"/>
        <v>0</v>
      </c>
      <c r="U71" s="17">
        <f t="shared" si="36"/>
        <v>0</v>
      </c>
      <c r="V71" s="17">
        <f t="shared" si="36"/>
        <v>0</v>
      </c>
      <c r="W71" s="27">
        <f t="shared" si="35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37">B35+B55+B67+B71</f>
        <v>0</v>
      </c>
      <c r="C73" s="10">
        <f t="shared" si="37"/>
        <v>18450</v>
      </c>
      <c r="D73" s="10">
        <f t="shared" si="37"/>
        <v>18450</v>
      </c>
      <c r="E73" s="10">
        <f t="shared" si="37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38">J35+J55+J67+J71</f>
        <v>0</v>
      </c>
      <c r="K73" s="17">
        <f t="shared" si="38"/>
        <v>0</v>
      </c>
      <c r="L73" s="17">
        <f t="shared" si="38"/>
        <v>0</v>
      </c>
      <c r="M73" s="17">
        <f t="shared" si="38"/>
        <v>0</v>
      </c>
      <c r="N73" s="17">
        <f t="shared" si="38"/>
        <v>0</v>
      </c>
      <c r="O73" s="17">
        <f t="shared" si="38"/>
        <v>0</v>
      </c>
      <c r="P73" s="17">
        <f t="shared" si="38"/>
        <v>0</v>
      </c>
      <c r="Q73" s="17">
        <f t="shared" si="38"/>
        <v>0</v>
      </c>
      <c r="R73" s="17">
        <f t="shared" si="38"/>
        <v>0</v>
      </c>
      <c r="S73" s="17">
        <f t="shared" si="38"/>
        <v>0</v>
      </c>
      <c r="T73" s="17">
        <f t="shared" si="38"/>
        <v>0</v>
      </c>
      <c r="U73" s="17">
        <f t="shared" si="38"/>
        <v>0</v>
      </c>
      <c r="V73" s="17">
        <f t="shared" si="38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39">C76-B76</f>
        <v>0</v>
      </c>
      <c r="E76" s="7">
        <v>0</v>
      </c>
      <c r="F76" s="7">
        <v>348</v>
      </c>
      <c r="G76" s="7">
        <f t="shared" ref="G76:G77" si="40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41">SUM(J76:U76)</f>
        <v>0</v>
      </c>
      <c r="W76" s="26">
        <f t="shared" ref="W76:W84" si="42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39"/>
        <v>-60</v>
      </c>
      <c r="E77" s="7">
        <v>0</v>
      </c>
      <c r="F77" s="7">
        <v>-357</v>
      </c>
      <c r="G77" s="7">
        <f t="shared" si="40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41"/>
        <v>0</v>
      </c>
      <c r="W77" s="26">
        <f t="shared" si="42"/>
        <v>0</v>
      </c>
    </row>
    <row r="78" spans="1:23" x14ac:dyDescent="0.25">
      <c r="A78" s="1" t="s">
        <v>78</v>
      </c>
      <c r="B78" s="8">
        <f t="shared" ref="B78:E78" si="43">SUM(B76:B77)</f>
        <v>0</v>
      </c>
      <c r="C78" s="8">
        <f t="shared" si="43"/>
        <v>-60</v>
      </c>
      <c r="D78" s="8">
        <f t="shared" si="43"/>
        <v>-60</v>
      </c>
      <c r="E78" s="8">
        <f t="shared" si="43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44">SUM(J76:J77)</f>
        <v>0</v>
      </c>
      <c r="K78" s="17">
        <f t="shared" si="44"/>
        <v>0</v>
      </c>
      <c r="L78" s="17">
        <f t="shared" si="44"/>
        <v>0</v>
      </c>
      <c r="M78" s="17">
        <f t="shared" si="44"/>
        <v>0</v>
      </c>
      <c r="N78" s="17">
        <f t="shared" si="44"/>
        <v>0</v>
      </c>
      <c r="O78" s="17">
        <f t="shared" si="44"/>
        <v>0</v>
      </c>
      <c r="P78" s="17">
        <f t="shared" si="44"/>
        <v>0</v>
      </c>
      <c r="Q78" s="17">
        <f t="shared" si="44"/>
        <v>0</v>
      </c>
      <c r="R78" s="17">
        <f t="shared" si="44"/>
        <v>0</v>
      </c>
      <c r="S78" s="17">
        <f t="shared" si="44"/>
        <v>0</v>
      </c>
      <c r="T78" s="17">
        <f t="shared" si="44"/>
        <v>0</v>
      </c>
      <c r="U78" s="17">
        <f t="shared" si="44"/>
        <v>0</v>
      </c>
      <c r="V78" s="17">
        <f t="shared" si="44"/>
        <v>0</v>
      </c>
      <c r="W78" s="27">
        <f t="shared" si="42"/>
        <v>0</v>
      </c>
    </row>
    <row r="80" spans="1:23" x14ac:dyDescent="0.25">
      <c r="A80" s="14" t="s">
        <v>79</v>
      </c>
      <c r="B80" s="13">
        <f t="shared" ref="B80:E80" si="45">B73+B78</f>
        <v>0</v>
      </c>
      <c r="C80" s="13">
        <f t="shared" si="45"/>
        <v>18390</v>
      </c>
      <c r="D80" s="13">
        <f t="shared" si="45"/>
        <v>18390</v>
      </c>
      <c r="E80" s="13">
        <f t="shared" si="45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46">J73+J78</f>
        <v>0</v>
      </c>
      <c r="K80" s="18">
        <f t="shared" si="46"/>
        <v>0</v>
      </c>
      <c r="L80" s="18">
        <f t="shared" si="46"/>
        <v>0</v>
      </c>
      <c r="M80" s="18">
        <f t="shared" si="46"/>
        <v>0</v>
      </c>
      <c r="N80" s="18">
        <f t="shared" si="46"/>
        <v>0</v>
      </c>
      <c r="O80" s="18">
        <f t="shared" si="46"/>
        <v>0</v>
      </c>
      <c r="P80" s="18">
        <f t="shared" si="46"/>
        <v>0</v>
      </c>
      <c r="Q80" s="18">
        <f t="shared" si="46"/>
        <v>0</v>
      </c>
      <c r="R80" s="18">
        <f t="shared" si="46"/>
        <v>0</v>
      </c>
      <c r="S80" s="18">
        <f t="shared" si="46"/>
        <v>0</v>
      </c>
      <c r="T80" s="18">
        <f t="shared" si="46"/>
        <v>0</v>
      </c>
      <c r="U80" s="18">
        <f t="shared" si="46"/>
        <v>0</v>
      </c>
      <c r="V80" s="18">
        <f t="shared" si="46"/>
        <v>0</v>
      </c>
      <c r="W80" s="27">
        <f t="shared" si="42"/>
        <v>0</v>
      </c>
    </row>
    <row r="82" spans="1:23" x14ac:dyDescent="0.25">
      <c r="A82" s="14" t="s">
        <v>80</v>
      </c>
      <c r="B82" s="13">
        <f t="shared" ref="B82:E82" si="47">B33+B55+B67+B71+B78</f>
        <v>0</v>
      </c>
      <c r="C82" s="13">
        <f t="shared" si="47"/>
        <v>-186110</v>
      </c>
      <c r="D82" s="13">
        <f t="shared" si="47"/>
        <v>-186110</v>
      </c>
      <c r="E82" s="13">
        <f t="shared" si="47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48">J33+J55+J67+J71+J78</f>
        <v>0</v>
      </c>
      <c r="K82" s="18">
        <f t="shared" si="48"/>
        <v>0</v>
      </c>
      <c r="L82" s="18">
        <f t="shared" si="48"/>
        <v>0</v>
      </c>
      <c r="M82" s="18">
        <f t="shared" si="48"/>
        <v>0</v>
      </c>
      <c r="N82" s="18">
        <f t="shared" si="48"/>
        <v>0</v>
      </c>
      <c r="O82" s="18">
        <f t="shared" si="48"/>
        <v>0</v>
      </c>
      <c r="P82" s="18">
        <f t="shared" si="48"/>
        <v>0</v>
      </c>
      <c r="Q82" s="18">
        <f t="shared" si="48"/>
        <v>0</v>
      </c>
      <c r="R82" s="18">
        <f t="shared" si="48"/>
        <v>0</v>
      </c>
      <c r="S82" s="18">
        <f t="shared" si="48"/>
        <v>0</v>
      </c>
      <c r="T82" s="18">
        <f t="shared" si="48"/>
        <v>0</v>
      </c>
      <c r="U82" s="18">
        <f t="shared" si="48"/>
        <v>0</v>
      </c>
      <c r="V82" s="18">
        <f t="shared" si="48"/>
        <v>0</v>
      </c>
      <c r="W82" s="27">
        <f t="shared" si="42"/>
        <v>0</v>
      </c>
    </row>
    <row r="84" spans="1:23" x14ac:dyDescent="0.25">
      <c r="A84" s="14" t="s">
        <v>81</v>
      </c>
      <c r="B84" s="13">
        <f t="shared" ref="B84:E84" si="49">B80</f>
        <v>0</v>
      </c>
      <c r="C84" s="13">
        <f t="shared" si="49"/>
        <v>18390</v>
      </c>
      <c r="D84" s="13">
        <f t="shared" si="49"/>
        <v>18390</v>
      </c>
      <c r="E84" s="13">
        <f t="shared" si="49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50">J80</f>
        <v>0</v>
      </c>
      <c r="K84" s="18">
        <f t="shared" si="50"/>
        <v>0</v>
      </c>
      <c r="L84" s="18">
        <f t="shared" si="50"/>
        <v>0</v>
      </c>
      <c r="M84" s="18">
        <f t="shared" si="50"/>
        <v>0</v>
      </c>
      <c r="N84" s="18">
        <f t="shared" si="50"/>
        <v>0</v>
      </c>
      <c r="O84" s="18">
        <f t="shared" si="50"/>
        <v>0</v>
      </c>
      <c r="P84" s="18">
        <f t="shared" si="50"/>
        <v>0</v>
      </c>
      <c r="Q84" s="18">
        <f t="shared" si="50"/>
        <v>0</v>
      </c>
      <c r="R84" s="18">
        <f t="shared" si="50"/>
        <v>0</v>
      </c>
      <c r="S84" s="18">
        <f t="shared" si="50"/>
        <v>0</v>
      </c>
      <c r="T84" s="18">
        <f t="shared" si="50"/>
        <v>0</v>
      </c>
      <c r="U84" s="18">
        <f t="shared" si="50"/>
        <v>0</v>
      </c>
      <c r="V84" s="18">
        <f t="shared" si="50"/>
        <v>0</v>
      </c>
      <c r="W84" s="27">
        <f t="shared" si="4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39" sqref="A39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>
        <v>20</v>
      </c>
      <c r="K1" s="15" t="s">
        <v>123</v>
      </c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V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18">B19+B33</f>
        <v>0</v>
      </c>
      <c r="C35" s="10">
        <f t="shared" si="18"/>
        <v>137100</v>
      </c>
      <c r="D35" s="10">
        <f t="shared" si="18"/>
        <v>137100</v>
      </c>
      <c r="E35" s="10">
        <f t="shared" si="18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19">J19+J33</f>
        <v>0</v>
      </c>
      <c r="K35" s="17">
        <f t="shared" si="19"/>
        <v>0</v>
      </c>
      <c r="L35" s="17">
        <f t="shared" si="19"/>
        <v>0</v>
      </c>
      <c r="M35" s="17">
        <f t="shared" si="19"/>
        <v>0</v>
      </c>
      <c r="N35" s="17">
        <f t="shared" si="19"/>
        <v>0</v>
      </c>
      <c r="O35" s="17">
        <f t="shared" si="19"/>
        <v>0</v>
      </c>
      <c r="P35" s="17">
        <f t="shared" si="19"/>
        <v>0</v>
      </c>
      <c r="Q35" s="17">
        <f t="shared" si="19"/>
        <v>0</v>
      </c>
      <c r="R35" s="17">
        <f t="shared" si="19"/>
        <v>0</v>
      </c>
      <c r="S35" s="17">
        <f t="shared" si="19"/>
        <v>0</v>
      </c>
      <c r="T35" s="17">
        <f t="shared" si="19"/>
        <v>0</v>
      </c>
      <c r="U35" s="17">
        <f t="shared" si="19"/>
        <v>0</v>
      </c>
      <c r="V35" s="17">
        <f t="shared" si="19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20">C38-B38</f>
        <v>-750</v>
      </c>
      <c r="E38" s="7">
        <v>0</v>
      </c>
      <c r="F38" s="7">
        <v>-4567</v>
      </c>
      <c r="G38" s="7">
        <f t="shared" ref="G38:G54" si="21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22">SUM(J38:U38)</f>
        <v>0</v>
      </c>
      <c r="W38" s="26">
        <f t="shared" ref="W38:W55" si="23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20"/>
        <v>-650</v>
      </c>
      <c r="E39" s="7">
        <v>0</v>
      </c>
      <c r="F39" s="7">
        <v>-3736</v>
      </c>
      <c r="G39" s="7">
        <f t="shared" si="21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22"/>
        <v>0</v>
      </c>
      <c r="W39" s="26">
        <f t="shared" si="23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20"/>
        <v>-750</v>
      </c>
      <c r="E40" s="7">
        <v>0</v>
      </c>
      <c r="F40" s="7">
        <v>-4490</v>
      </c>
      <c r="G40" s="7">
        <f t="shared" si="21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22"/>
        <v>0</v>
      </c>
      <c r="W40" s="26">
        <f t="shared" si="23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20"/>
        <v>-50</v>
      </c>
      <c r="E41" s="7">
        <v>0</v>
      </c>
      <c r="F41" s="7">
        <v>-1912</v>
      </c>
      <c r="G41" s="7">
        <f t="shared" si="21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22"/>
        <v>0</v>
      </c>
      <c r="W41" s="26">
        <f t="shared" si="23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20"/>
        <v>0</v>
      </c>
      <c r="E42" s="7">
        <v>0</v>
      </c>
      <c r="F42" s="7">
        <v>-208</v>
      </c>
      <c r="G42" s="7">
        <f t="shared" si="21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22"/>
        <v>0</v>
      </c>
      <c r="W42" s="26">
        <f t="shared" si="23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20"/>
        <v>-200</v>
      </c>
      <c r="E43" s="7">
        <v>0</v>
      </c>
      <c r="F43" s="7">
        <v>-1618.6</v>
      </c>
      <c r="G43" s="7">
        <f t="shared" si="21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22"/>
        <v>0</v>
      </c>
      <c r="W43" s="26">
        <f t="shared" si="23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20"/>
        <v>-300</v>
      </c>
      <c r="E44" s="7">
        <v>0</v>
      </c>
      <c r="F44" s="7">
        <v>-2223.1999999999998</v>
      </c>
      <c r="G44" s="7">
        <f t="shared" si="21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22"/>
        <v>0</v>
      </c>
      <c r="W44" s="26">
        <f t="shared" si="23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20"/>
        <v>-450</v>
      </c>
      <c r="E45" s="7">
        <v>0</v>
      </c>
      <c r="F45" s="7">
        <v>-7015.8</v>
      </c>
      <c r="G45" s="7">
        <f t="shared" si="21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22"/>
        <v>0</v>
      </c>
      <c r="W45" s="26">
        <f t="shared" si="23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20"/>
        <v>-400</v>
      </c>
      <c r="E46" s="7">
        <v>0</v>
      </c>
      <c r="F46" s="7">
        <v>-2282</v>
      </c>
      <c r="G46" s="7">
        <f t="shared" si="21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22"/>
        <v>0</v>
      </c>
      <c r="W46" s="26">
        <f t="shared" si="23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20"/>
        <v>-500</v>
      </c>
      <c r="E47" s="7">
        <v>0</v>
      </c>
      <c r="F47" s="7">
        <v>-4596</v>
      </c>
      <c r="G47" s="7">
        <f t="shared" si="21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22"/>
        <v>0</v>
      </c>
      <c r="W47" s="26">
        <f t="shared" si="23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20"/>
        <v>-1000</v>
      </c>
      <c r="E48" s="7">
        <v>0</v>
      </c>
      <c r="F48" s="7">
        <v>-6136</v>
      </c>
      <c r="G48" s="7">
        <f t="shared" si="21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22"/>
        <v>0</v>
      </c>
      <c r="W48" s="26">
        <f t="shared" si="23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20"/>
        <v>-100</v>
      </c>
      <c r="E49" s="7">
        <v>0</v>
      </c>
      <c r="F49" s="7">
        <v>-1286</v>
      </c>
      <c r="G49" s="7">
        <f t="shared" si="21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22"/>
        <v>0</v>
      </c>
      <c r="W49" s="26">
        <f t="shared" si="23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20"/>
        <v>0</v>
      </c>
      <c r="E50" s="7">
        <v>0</v>
      </c>
      <c r="F50" s="7">
        <v>-1250</v>
      </c>
      <c r="G50" s="7">
        <f t="shared" si="21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22"/>
        <v>0</v>
      </c>
      <c r="W50" s="26">
        <f t="shared" si="23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20"/>
        <v>-250</v>
      </c>
      <c r="E51" s="7">
        <v>0</v>
      </c>
      <c r="F51" s="7">
        <v>-2300</v>
      </c>
      <c r="G51" s="7">
        <f t="shared" si="21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22"/>
        <v>0</v>
      </c>
      <c r="W51" s="26">
        <f t="shared" si="23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20"/>
        <v>-1800</v>
      </c>
      <c r="E52" s="7">
        <v>0</v>
      </c>
      <c r="F52" s="7">
        <v>-31100</v>
      </c>
      <c r="G52" s="7">
        <f t="shared" si="21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22"/>
        <v>0</v>
      </c>
      <c r="W52" s="26">
        <f t="shared" si="23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20"/>
        <v>-150</v>
      </c>
      <c r="E53" s="7">
        <v>0</v>
      </c>
      <c r="F53" s="7">
        <v>-1283</v>
      </c>
      <c r="G53" s="7">
        <f t="shared" si="21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22"/>
        <v>0</v>
      </c>
      <c r="W53" s="26">
        <f t="shared" si="23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20"/>
        <v>0</v>
      </c>
      <c r="E54" s="7">
        <v>0</v>
      </c>
      <c r="F54" s="7">
        <v>-200</v>
      </c>
      <c r="G54" s="7">
        <f t="shared" si="21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22"/>
        <v>0</v>
      </c>
      <c r="W54" s="26">
        <f t="shared" si="23"/>
        <v>0</v>
      </c>
    </row>
    <row r="55" spans="1:23" x14ac:dyDescent="0.25">
      <c r="A55" s="14" t="s">
        <v>53</v>
      </c>
      <c r="B55" s="13">
        <f t="shared" ref="B55:E55" si="24">SUM(B38:B54)</f>
        <v>0</v>
      </c>
      <c r="C55" s="13">
        <f t="shared" si="24"/>
        <v>-7350</v>
      </c>
      <c r="D55" s="13">
        <f t="shared" si="24"/>
        <v>-7350</v>
      </c>
      <c r="E55" s="13">
        <f t="shared" si="24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25">SUM(J38:J54)</f>
        <v>0</v>
      </c>
      <c r="K55" s="18">
        <f t="shared" si="25"/>
        <v>0</v>
      </c>
      <c r="L55" s="18">
        <f t="shared" si="25"/>
        <v>0</v>
      </c>
      <c r="M55" s="18">
        <f t="shared" si="25"/>
        <v>0</v>
      </c>
      <c r="N55" s="18">
        <f t="shared" si="25"/>
        <v>0</v>
      </c>
      <c r="O55" s="18">
        <f t="shared" si="25"/>
        <v>0</v>
      </c>
      <c r="P55" s="18">
        <f t="shared" si="25"/>
        <v>0</v>
      </c>
      <c r="Q55" s="18">
        <f t="shared" si="25"/>
        <v>0</v>
      </c>
      <c r="R55" s="18">
        <f t="shared" si="25"/>
        <v>0</v>
      </c>
      <c r="S55" s="18">
        <f t="shared" si="25"/>
        <v>0</v>
      </c>
      <c r="T55" s="18">
        <f t="shared" si="25"/>
        <v>0</v>
      </c>
      <c r="U55" s="18">
        <f t="shared" si="25"/>
        <v>0</v>
      </c>
      <c r="V55" s="18">
        <f t="shared" si="25"/>
        <v>0</v>
      </c>
      <c r="W55" s="27">
        <f t="shared" si="23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26">C58-B58</f>
        <v>-12500</v>
      </c>
      <c r="E58" s="7">
        <v>0</v>
      </c>
      <c r="F58" s="7">
        <v>-77686</v>
      </c>
      <c r="G58" s="7">
        <f t="shared" ref="G58:G66" si="27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28">SUM(J58:U58)</f>
        <v>0</v>
      </c>
      <c r="W58" s="26">
        <f t="shared" ref="W58:W67" si="29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26"/>
        <v>-500</v>
      </c>
      <c r="E59" s="7">
        <v>0</v>
      </c>
      <c r="F59" s="7">
        <v>-4400</v>
      </c>
      <c r="G59" s="7">
        <f t="shared" si="27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28"/>
        <v>0</v>
      </c>
      <c r="W59" s="26">
        <f t="shared" si="29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26"/>
        <v>-55000</v>
      </c>
      <c r="E60" s="7">
        <v>0</v>
      </c>
      <c r="F60" s="7">
        <v>-162779.49</v>
      </c>
      <c r="G60" s="7">
        <f t="shared" si="27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28"/>
        <v>0</v>
      </c>
      <c r="W60" s="26">
        <f t="shared" si="29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26"/>
        <v>-450</v>
      </c>
      <c r="E61" s="7">
        <v>0</v>
      </c>
      <c r="F61" s="7">
        <v>-1499.85</v>
      </c>
      <c r="G61" s="7">
        <f t="shared" si="27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28"/>
        <v>0</v>
      </c>
      <c r="W61" s="26">
        <f t="shared" si="29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26"/>
        <v>-1000</v>
      </c>
      <c r="E62" s="7">
        <v>0</v>
      </c>
      <c r="F62" s="7">
        <v>-28609.46</v>
      </c>
      <c r="G62" s="7">
        <f t="shared" si="27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28"/>
        <v>0</v>
      </c>
      <c r="W62" s="26">
        <f t="shared" si="29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26"/>
        <v>-900</v>
      </c>
      <c r="E63" s="7">
        <v>0</v>
      </c>
      <c r="F63" s="7">
        <v>-19356.55</v>
      </c>
      <c r="G63" s="7">
        <f t="shared" si="27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28"/>
        <v>0</v>
      </c>
      <c r="W63" s="26">
        <f t="shared" si="29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26"/>
        <v>-750</v>
      </c>
      <c r="E64" s="7">
        <v>0</v>
      </c>
      <c r="F64" s="7">
        <v>-12864</v>
      </c>
      <c r="G64" s="7">
        <f t="shared" si="27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28"/>
        <v>0</v>
      </c>
      <c r="W64" s="26">
        <f t="shared" si="29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26"/>
        <v>-40000</v>
      </c>
      <c r="E65" s="7">
        <v>0</v>
      </c>
      <c r="F65" s="7">
        <v>-134605.98000000001</v>
      </c>
      <c r="G65" s="7">
        <f t="shared" si="27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28"/>
        <v>0</v>
      </c>
      <c r="W65" s="26">
        <f t="shared" si="29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26"/>
        <v>-200</v>
      </c>
      <c r="E66" s="7">
        <v>0</v>
      </c>
      <c r="F66" s="7">
        <v>-5000</v>
      </c>
      <c r="G66" s="7">
        <f t="shared" si="27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28"/>
        <v>0</v>
      </c>
      <c r="W66" s="26">
        <f t="shared" si="29"/>
        <v>0</v>
      </c>
    </row>
    <row r="67" spans="1:23" x14ac:dyDescent="0.25">
      <c r="A67" s="1" t="s">
        <v>73</v>
      </c>
      <c r="B67" s="8">
        <f t="shared" ref="B67:G67" si="30">SUM(B58:B66)</f>
        <v>0</v>
      </c>
      <c r="C67" s="8">
        <f t="shared" si="30"/>
        <v>-111300</v>
      </c>
      <c r="D67" s="8">
        <f t="shared" si="30"/>
        <v>-111300</v>
      </c>
      <c r="E67" s="8">
        <f t="shared" si="30"/>
        <v>0</v>
      </c>
      <c r="F67" s="8">
        <f t="shared" si="30"/>
        <v>-446801.32999999996</v>
      </c>
      <c r="G67" s="8">
        <f t="shared" si="30"/>
        <v>-446801.32999999996</v>
      </c>
      <c r="I67" s="17">
        <f>SUM(I58:I66)</f>
        <v>0</v>
      </c>
      <c r="J67" s="17">
        <f t="shared" ref="J67:V67" si="31">SUM(J58:J66)</f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Q67" s="17">
        <f t="shared" si="31"/>
        <v>0</v>
      </c>
      <c r="R67" s="17">
        <f t="shared" si="31"/>
        <v>0</v>
      </c>
      <c r="S67" s="17">
        <f t="shared" si="31"/>
        <v>0</v>
      </c>
      <c r="T67" s="17">
        <f t="shared" si="31"/>
        <v>0</v>
      </c>
      <c r="U67" s="17">
        <f t="shared" si="31"/>
        <v>0</v>
      </c>
      <c r="V67" s="17">
        <f t="shared" si="31"/>
        <v>0</v>
      </c>
      <c r="W67" s="27">
        <f t="shared" si="29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32">C70-B70</f>
        <v>0</v>
      </c>
      <c r="E70" s="7">
        <v>0</v>
      </c>
      <c r="F70" s="7">
        <v>-2015</v>
      </c>
      <c r="G70" s="7">
        <f t="shared" ref="G70" si="33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34">SUM(J70:U70)</f>
        <v>0</v>
      </c>
      <c r="W70" s="26">
        <f t="shared" ref="W70:W71" si="35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V71" si="36">SUM(C70)</f>
        <v>0</v>
      </c>
      <c r="D71" s="8">
        <f t="shared" si="36"/>
        <v>0</v>
      </c>
      <c r="E71" s="8">
        <f t="shared" si="36"/>
        <v>0</v>
      </c>
      <c r="F71" s="8">
        <f t="shared" si="36"/>
        <v>-2015</v>
      </c>
      <c r="G71" s="8">
        <f t="shared" si="36"/>
        <v>-2015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>
        <f t="shared" si="36"/>
        <v>0</v>
      </c>
      <c r="O71" s="17">
        <f t="shared" si="36"/>
        <v>0</v>
      </c>
      <c r="P71" s="17">
        <f t="shared" si="36"/>
        <v>0</v>
      </c>
      <c r="Q71" s="17">
        <f t="shared" si="36"/>
        <v>0</v>
      </c>
      <c r="R71" s="17">
        <f t="shared" si="36"/>
        <v>0</v>
      </c>
      <c r="S71" s="17">
        <f t="shared" si="36"/>
        <v>0</v>
      </c>
      <c r="T71" s="17">
        <f t="shared" si="36"/>
        <v>0</v>
      </c>
      <c r="U71" s="17">
        <f t="shared" si="36"/>
        <v>0</v>
      </c>
      <c r="V71" s="17">
        <f t="shared" si="36"/>
        <v>0</v>
      </c>
      <c r="W71" s="27">
        <f t="shared" si="35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37">B35+B55+B67+B71</f>
        <v>0</v>
      </c>
      <c r="C73" s="10">
        <f t="shared" si="37"/>
        <v>18450</v>
      </c>
      <c r="D73" s="10">
        <f t="shared" si="37"/>
        <v>18450</v>
      </c>
      <c r="E73" s="10">
        <f t="shared" si="37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38">J35+J55+J67+J71</f>
        <v>0</v>
      </c>
      <c r="K73" s="17">
        <f t="shared" si="38"/>
        <v>0</v>
      </c>
      <c r="L73" s="17">
        <f t="shared" si="38"/>
        <v>0</v>
      </c>
      <c r="M73" s="17">
        <f t="shared" si="38"/>
        <v>0</v>
      </c>
      <c r="N73" s="17">
        <f t="shared" si="38"/>
        <v>0</v>
      </c>
      <c r="O73" s="17">
        <f t="shared" si="38"/>
        <v>0</v>
      </c>
      <c r="P73" s="17">
        <f t="shared" si="38"/>
        <v>0</v>
      </c>
      <c r="Q73" s="17">
        <f t="shared" si="38"/>
        <v>0</v>
      </c>
      <c r="R73" s="17">
        <f t="shared" si="38"/>
        <v>0</v>
      </c>
      <c r="S73" s="17">
        <f t="shared" si="38"/>
        <v>0</v>
      </c>
      <c r="T73" s="17">
        <f t="shared" si="38"/>
        <v>0</v>
      </c>
      <c r="U73" s="17">
        <f t="shared" si="38"/>
        <v>0</v>
      </c>
      <c r="V73" s="17">
        <f t="shared" si="38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39">C76-B76</f>
        <v>0</v>
      </c>
      <c r="E76" s="7">
        <v>0</v>
      </c>
      <c r="F76" s="7">
        <v>348</v>
      </c>
      <c r="G76" s="7">
        <f t="shared" ref="G76:G77" si="40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41">SUM(J76:U76)</f>
        <v>0</v>
      </c>
      <c r="W76" s="26">
        <f t="shared" ref="W76:W84" si="42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39"/>
        <v>-60</v>
      </c>
      <c r="E77" s="7">
        <v>0</v>
      </c>
      <c r="F77" s="7">
        <v>-357</v>
      </c>
      <c r="G77" s="7">
        <f t="shared" si="40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41"/>
        <v>0</v>
      </c>
      <c r="W77" s="26">
        <f t="shared" si="42"/>
        <v>0</v>
      </c>
    </row>
    <row r="78" spans="1:23" x14ac:dyDescent="0.25">
      <c r="A78" s="1" t="s">
        <v>78</v>
      </c>
      <c r="B78" s="8">
        <f t="shared" ref="B78:E78" si="43">SUM(B76:B77)</f>
        <v>0</v>
      </c>
      <c r="C78" s="8">
        <f t="shared" si="43"/>
        <v>-60</v>
      </c>
      <c r="D78" s="8">
        <f t="shared" si="43"/>
        <v>-60</v>
      </c>
      <c r="E78" s="8">
        <f t="shared" si="43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44">SUM(J76:J77)</f>
        <v>0</v>
      </c>
      <c r="K78" s="17">
        <f t="shared" si="44"/>
        <v>0</v>
      </c>
      <c r="L78" s="17">
        <f t="shared" si="44"/>
        <v>0</v>
      </c>
      <c r="M78" s="17">
        <f t="shared" si="44"/>
        <v>0</v>
      </c>
      <c r="N78" s="17">
        <f t="shared" si="44"/>
        <v>0</v>
      </c>
      <c r="O78" s="17">
        <f t="shared" si="44"/>
        <v>0</v>
      </c>
      <c r="P78" s="17">
        <f t="shared" si="44"/>
        <v>0</v>
      </c>
      <c r="Q78" s="17">
        <f t="shared" si="44"/>
        <v>0</v>
      </c>
      <c r="R78" s="17">
        <f t="shared" si="44"/>
        <v>0</v>
      </c>
      <c r="S78" s="17">
        <f t="shared" si="44"/>
        <v>0</v>
      </c>
      <c r="T78" s="17">
        <f t="shared" si="44"/>
        <v>0</v>
      </c>
      <c r="U78" s="17">
        <f t="shared" si="44"/>
        <v>0</v>
      </c>
      <c r="V78" s="17">
        <f t="shared" si="44"/>
        <v>0</v>
      </c>
      <c r="W78" s="27">
        <f t="shared" si="42"/>
        <v>0</v>
      </c>
    </row>
    <row r="80" spans="1:23" x14ac:dyDescent="0.25">
      <c r="A80" s="14" t="s">
        <v>79</v>
      </c>
      <c r="B80" s="13">
        <f t="shared" ref="B80:E80" si="45">B73+B78</f>
        <v>0</v>
      </c>
      <c r="C80" s="13">
        <f t="shared" si="45"/>
        <v>18390</v>
      </c>
      <c r="D80" s="13">
        <f t="shared" si="45"/>
        <v>18390</v>
      </c>
      <c r="E80" s="13">
        <f t="shared" si="45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46">J73+J78</f>
        <v>0</v>
      </c>
      <c r="K80" s="18">
        <f t="shared" si="46"/>
        <v>0</v>
      </c>
      <c r="L80" s="18">
        <f t="shared" si="46"/>
        <v>0</v>
      </c>
      <c r="M80" s="18">
        <f t="shared" si="46"/>
        <v>0</v>
      </c>
      <c r="N80" s="18">
        <f t="shared" si="46"/>
        <v>0</v>
      </c>
      <c r="O80" s="18">
        <f t="shared" si="46"/>
        <v>0</v>
      </c>
      <c r="P80" s="18">
        <f t="shared" si="46"/>
        <v>0</v>
      </c>
      <c r="Q80" s="18">
        <f t="shared" si="46"/>
        <v>0</v>
      </c>
      <c r="R80" s="18">
        <f t="shared" si="46"/>
        <v>0</v>
      </c>
      <c r="S80" s="18">
        <f t="shared" si="46"/>
        <v>0</v>
      </c>
      <c r="T80" s="18">
        <f t="shared" si="46"/>
        <v>0</v>
      </c>
      <c r="U80" s="18">
        <f t="shared" si="46"/>
        <v>0</v>
      </c>
      <c r="V80" s="18">
        <f t="shared" si="46"/>
        <v>0</v>
      </c>
      <c r="W80" s="27">
        <f t="shared" si="42"/>
        <v>0</v>
      </c>
    </row>
    <row r="82" spans="1:23" x14ac:dyDescent="0.25">
      <c r="A82" s="14" t="s">
        <v>80</v>
      </c>
      <c r="B82" s="13">
        <f t="shared" ref="B82:E82" si="47">B33+B55+B67+B71+B78</f>
        <v>0</v>
      </c>
      <c r="C82" s="13">
        <f t="shared" si="47"/>
        <v>-186110</v>
      </c>
      <c r="D82" s="13">
        <f t="shared" si="47"/>
        <v>-186110</v>
      </c>
      <c r="E82" s="13">
        <f t="shared" si="47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48">J33+J55+J67+J71+J78</f>
        <v>0</v>
      </c>
      <c r="K82" s="18">
        <f t="shared" si="48"/>
        <v>0</v>
      </c>
      <c r="L82" s="18">
        <f t="shared" si="48"/>
        <v>0</v>
      </c>
      <c r="M82" s="18">
        <f t="shared" si="48"/>
        <v>0</v>
      </c>
      <c r="N82" s="18">
        <f t="shared" si="48"/>
        <v>0</v>
      </c>
      <c r="O82" s="18">
        <f t="shared" si="48"/>
        <v>0</v>
      </c>
      <c r="P82" s="18">
        <f t="shared" si="48"/>
        <v>0</v>
      </c>
      <c r="Q82" s="18">
        <f t="shared" si="48"/>
        <v>0</v>
      </c>
      <c r="R82" s="18">
        <f t="shared" si="48"/>
        <v>0</v>
      </c>
      <c r="S82" s="18">
        <f t="shared" si="48"/>
        <v>0</v>
      </c>
      <c r="T82" s="18">
        <f t="shared" si="48"/>
        <v>0</v>
      </c>
      <c r="U82" s="18">
        <f t="shared" si="48"/>
        <v>0</v>
      </c>
      <c r="V82" s="18">
        <f t="shared" si="48"/>
        <v>0</v>
      </c>
      <c r="W82" s="27">
        <f t="shared" si="42"/>
        <v>0</v>
      </c>
    </row>
    <row r="84" spans="1:23" x14ac:dyDescent="0.25">
      <c r="A84" s="14" t="s">
        <v>81</v>
      </c>
      <c r="B84" s="13">
        <f t="shared" ref="B84:E84" si="49">B80</f>
        <v>0</v>
      </c>
      <c r="C84" s="13">
        <f t="shared" si="49"/>
        <v>18390</v>
      </c>
      <c r="D84" s="13">
        <f t="shared" si="49"/>
        <v>18390</v>
      </c>
      <c r="E84" s="13">
        <f t="shared" si="49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50">J80</f>
        <v>0</v>
      </c>
      <c r="K84" s="18">
        <f t="shared" si="50"/>
        <v>0</v>
      </c>
      <c r="L84" s="18">
        <f t="shared" si="50"/>
        <v>0</v>
      </c>
      <c r="M84" s="18">
        <f t="shared" si="50"/>
        <v>0</v>
      </c>
      <c r="N84" s="18">
        <f t="shared" si="50"/>
        <v>0</v>
      </c>
      <c r="O84" s="18">
        <f t="shared" si="50"/>
        <v>0</v>
      </c>
      <c r="P84" s="18">
        <f t="shared" si="50"/>
        <v>0</v>
      </c>
      <c r="Q84" s="18">
        <f t="shared" si="50"/>
        <v>0</v>
      </c>
      <c r="R84" s="18">
        <f t="shared" si="50"/>
        <v>0</v>
      </c>
      <c r="S84" s="18">
        <f t="shared" si="50"/>
        <v>0</v>
      </c>
      <c r="T84" s="18">
        <f t="shared" si="50"/>
        <v>0</v>
      </c>
      <c r="U84" s="18">
        <f t="shared" si="50"/>
        <v>0</v>
      </c>
      <c r="V84" s="18">
        <f t="shared" si="50"/>
        <v>0</v>
      </c>
      <c r="W84" s="27">
        <f t="shared" si="4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41" sqref="A41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>
        <v>30</v>
      </c>
      <c r="K1" s="15" t="s">
        <v>124</v>
      </c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V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18">B19+B33</f>
        <v>0</v>
      </c>
      <c r="C35" s="10">
        <f t="shared" si="18"/>
        <v>137100</v>
      </c>
      <c r="D35" s="10">
        <f t="shared" si="18"/>
        <v>137100</v>
      </c>
      <c r="E35" s="10">
        <f t="shared" si="18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19">J19+J33</f>
        <v>0</v>
      </c>
      <c r="K35" s="17">
        <f t="shared" si="19"/>
        <v>0</v>
      </c>
      <c r="L35" s="17">
        <f t="shared" si="19"/>
        <v>0</v>
      </c>
      <c r="M35" s="17">
        <f t="shared" si="19"/>
        <v>0</v>
      </c>
      <c r="N35" s="17">
        <f t="shared" si="19"/>
        <v>0</v>
      </c>
      <c r="O35" s="17">
        <f t="shared" si="19"/>
        <v>0</v>
      </c>
      <c r="P35" s="17">
        <f t="shared" si="19"/>
        <v>0</v>
      </c>
      <c r="Q35" s="17">
        <f t="shared" si="19"/>
        <v>0</v>
      </c>
      <c r="R35" s="17">
        <f t="shared" si="19"/>
        <v>0</v>
      </c>
      <c r="S35" s="17">
        <f t="shared" si="19"/>
        <v>0</v>
      </c>
      <c r="T35" s="17">
        <f t="shared" si="19"/>
        <v>0</v>
      </c>
      <c r="U35" s="17">
        <f t="shared" si="19"/>
        <v>0</v>
      </c>
      <c r="V35" s="17">
        <f t="shared" si="19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20">C38-B38</f>
        <v>-750</v>
      </c>
      <c r="E38" s="7">
        <v>0</v>
      </c>
      <c r="F38" s="7">
        <v>-4567</v>
      </c>
      <c r="G38" s="7">
        <f t="shared" ref="G38:G54" si="21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22">SUM(J38:U38)</f>
        <v>0</v>
      </c>
      <c r="W38" s="26">
        <f t="shared" ref="W38:W55" si="23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20"/>
        <v>-650</v>
      </c>
      <c r="E39" s="7">
        <v>0</v>
      </c>
      <c r="F39" s="7">
        <v>-3736</v>
      </c>
      <c r="G39" s="7">
        <f t="shared" si="21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22"/>
        <v>0</v>
      </c>
      <c r="W39" s="26">
        <f t="shared" si="23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20"/>
        <v>-750</v>
      </c>
      <c r="E40" s="7">
        <v>0</v>
      </c>
      <c r="F40" s="7">
        <v>-4490</v>
      </c>
      <c r="G40" s="7">
        <f t="shared" si="21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22"/>
        <v>0</v>
      </c>
      <c r="W40" s="26">
        <f t="shared" si="23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20"/>
        <v>-50</v>
      </c>
      <c r="E41" s="7">
        <v>0</v>
      </c>
      <c r="F41" s="7">
        <v>-1912</v>
      </c>
      <c r="G41" s="7">
        <f t="shared" si="21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22"/>
        <v>0</v>
      </c>
      <c r="W41" s="26">
        <f t="shared" si="23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20"/>
        <v>0</v>
      </c>
      <c r="E42" s="7">
        <v>0</v>
      </c>
      <c r="F42" s="7">
        <v>-208</v>
      </c>
      <c r="G42" s="7">
        <f t="shared" si="21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22"/>
        <v>0</v>
      </c>
      <c r="W42" s="26">
        <f t="shared" si="23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20"/>
        <v>-200</v>
      </c>
      <c r="E43" s="7">
        <v>0</v>
      </c>
      <c r="F43" s="7">
        <v>-1618.6</v>
      </c>
      <c r="G43" s="7">
        <f t="shared" si="21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22"/>
        <v>0</v>
      </c>
      <c r="W43" s="26">
        <f t="shared" si="23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20"/>
        <v>-300</v>
      </c>
      <c r="E44" s="7">
        <v>0</v>
      </c>
      <c r="F44" s="7">
        <v>-2223.1999999999998</v>
      </c>
      <c r="G44" s="7">
        <f t="shared" si="21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22"/>
        <v>0</v>
      </c>
      <c r="W44" s="26">
        <f t="shared" si="23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20"/>
        <v>-450</v>
      </c>
      <c r="E45" s="7">
        <v>0</v>
      </c>
      <c r="F45" s="7">
        <v>-7015.8</v>
      </c>
      <c r="G45" s="7">
        <f t="shared" si="21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22"/>
        <v>0</v>
      </c>
      <c r="W45" s="26">
        <f t="shared" si="23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20"/>
        <v>-400</v>
      </c>
      <c r="E46" s="7">
        <v>0</v>
      </c>
      <c r="F46" s="7">
        <v>-2282</v>
      </c>
      <c r="G46" s="7">
        <f t="shared" si="21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22"/>
        <v>0</v>
      </c>
      <c r="W46" s="26">
        <f t="shared" si="23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20"/>
        <v>-500</v>
      </c>
      <c r="E47" s="7">
        <v>0</v>
      </c>
      <c r="F47" s="7">
        <v>-4596</v>
      </c>
      <c r="G47" s="7">
        <f t="shared" si="21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22"/>
        <v>0</v>
      </c>
      <c r="W47" s="26">
        <f t="shared" si="23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20"/>
        <v>-1000</v>
      </c>
      <c r="E48" s="7">
        <v>0</v>
      </c>
      <c r="F48" s="7">
        <v>-6136</v>
      </c>
      <c r="G48" s="7">
        <f t="shared" si="21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22"/>
        <v>0</v>
      </c>
      <c r="W48" s="26">
        <f t="shared" si="23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20"/>
        <v>-100</v>
      </c>
      <c r="E49" s="7">
        <v>0</v>
      </c>
      <c r="F49" s="7">
        <v>-1286</v>
      </c>
      <c r="G49" s="7">
        <f t="shared" si="21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22"/>
        <v>0</v>
      </c>
      <c r="W49" s="26">
        <f t="shared" si="23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20"/>
        <v>0</v>
      </c>
      <c r="E50" s="7">
        <v>0</v>
      </c>
      <c r="F50" s="7">
        <v>-1250</v>
      </c>
      <c r="G50" s="7">
        <f t="shared" si="21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22"/>
        <v>0</v>
      </c>
      <c r="W50" s="26">
        <f t="shared" si="23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20"/>
        <v>-250</v>
      </c>
      <c r="E51" s="7">
        <v>0</v>
      </c>
      <c r="F51" s="7">
        <v>-2300</v>
      </c>
      <c r="G51" s="7">
        <f t="shared" si="21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22"/>
        <v>0</v>
      </c>
      <c r="W51" s="26">
        <f t="shared" si="23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20"/>
        <v>-1800</v>
      </c>
      <c r="E52" s="7">
        <v>0</v>
      </c>
      <c r="F52" s="7">
        <v>-31100</v>
      </c>
      <c r="G52" s="7">
        <f t="shared" si="21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22"/>
        <v>0</v>
      </c>
      <c r="W52" s="26">
        <f t="shared" si="23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20"/>
        <v>-150</v>
      </c>
      <c r="E53" s="7">
        <v>0</v>
      </c>
      <c r="F53" s="7">
        <v>-1283</v>
      </c>
      <c r="G53" s="7">
        <f t="shared" si="21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22"/>
        <v>0</v>
      </c>
      <c r="W53" s="26">
        <f t="shared" si="23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20"/>
        <v>0</v>
      </c>
      <c r="E54" s="7">
        <v>0</v>
      </c>
      <c r="F54" s="7">
        <v>-200</v>
      </c>
      <c r="G54" s="7">
        <f t="shared" si="21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22"/>
        <v>0</v>
      </c>
      <c r="W54" s="26">
        <f t="shared" si="23"/>
        <v>0</v>
      </c>
    </row>
    <row r="55" spans="1:23" x14ac:dyDescent="0.25">
      <c r="A55" s="14" t="s">
        <v>53</v>
      </c>
      <c r="B55" s="13">
        <f t="shared" ref="B55:E55" si="24">SUM(B38:B54)</f>
        <v>0</v>
      </c>
      <c r="C55" s="13">
        <f t="shared" si="24"/>
        <v>-7350</v>
      </c>
      <c r="D55" s="13">
        <f t="shared" si="24"/>
        <v>-7350</v>
      </c>
      <c r="E55" s="13">
        <f t="shared" si="24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25">SUM(J38:J54)</f>
        <v>0</v>
      </c>
      <c r="K55" s="18">
        <f t="shared" si="25"/>
        <v>0</v>
      </c>
      <c r="L55" s="18">
        <f t="shared" si="25"/>
        <v>0</v>
      </c>
      <c r="M55" s="18">
        <f t="shared" si="25"/>
        <v>0</v>
      </c>
      <c r="N55" s="18">
        <f t="shared" si="25"/>
        <v>0</v>
      </c>
      <c r="O55" s="18">
        <f t="shared" si="25"/>
        <v>0</v>
      </c>
      <c r="P55" s="18">
        <f t="shared" si="25"/>
        <v>0</v>
      </c>
      <c r="Q55" s="18">
        <f t="shared" si="25"/>
        <v>0</v>
      </c>
      <c r="R55" s="18">
        <f t="shared" si="25"/>
        <v>0</v>
      </c>
      <c r="S55" s="18">
        <f t="shared" si="25"/>
        <v>0</v>
      </c>
      <c r="T55" s="18">
        <f t="shared" si="25"/>
        <v>0</v>
      </c>
      <c r="U55" s="18">
        <f t="shared" si="25"/>
        <v>0</v>
      </c>
      <c r="V55" s="18">
        <f t="shared" si="25"/>
        <v>0</v>
      </c>
      <c r="W55" s="27">
        <f t="shared" si="23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26">C58-B58</f>
        <v>-12500</v>
      </c>
      <c r="E58" s="7">
        <v>0</v>
      </c>
      <c r="F58" s="7">
        <v>-77686</v>
      </c>
      <c r="G58" s="7">
        <f t="shared" ref="G58:G66" si="27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28">SUM(J58:U58)</f>
        <v>0</v>
      </c>
      <c r="W58" s="26">
        <f t="shared" ref="W58:W67" si="29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26"/>
        <v>-500</v>
      </c>
      <c r="E59" s="7">
        <v>0</v>
      </c>
      <c r="F59" s="7">
        <v>-4400</v>
      </c>
      <c r="G59" s="7">
        <f t="shared" si="27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28"/>
        <v>0</v>
      </c>
      <c r="W59" s="26">
        <f t="shared" si="29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26"/>
        <v>-55000</v>
      </c>
      <c r="E60" s="7">
        <v>0</v>
      </c>
      <c r="F60" s="7">
        <v>-162779.49</v>
      </c>
      <c r="G60" s="7">
        <f t="shared" si="27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28"/>
        <v>0</v>
      </c>
      <c r="W60" s="26">
        <f t="shared" si="29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26"/>
        <v>-450</v>
      </c>
      <c r="E61" s="7">
        <v>0</v>
      </c>
      <c r="F61" s="7">
        <v>-1499.85</v>
      </c>
      <c r="G61" s="7">
        <f t="shared" si="27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28"/>
        <v>0</v>
      </c>
      <c r="W61" s="26">
        <f t="shared" si="29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26"/>
        <v>-1000</v>
      </c>
      <c r="E62" s="7">
        <v>0</v>
      </c>
      <c r="F62" s="7">
        <v>-28609.46</v>
      </c>
      <c r="G62" s="7">
        <f t="shared" si="27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28"/>
        <v>0</v>
      </c>
      <c r="W62" s="26">
        <f t="shared" si="29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26"/>
        <v>-900</v>
      </c>
      <c r="E63" s="7">
        <v>0</v>
      </c>
      <c r="F63" s="7">
        <v>-19356.55</v>
      </c>
      <c r="G63" s="7">
        <f t="shared" si="27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28"/>
        <v>0</v>
      </c>
      <c r="W63" s="26">
        <f t="shared" si="29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26"/>
        <v>-750</v>
      </c>
      <c r="E64" s="7">
        <v>0</v>
      </c>
      <c r="F64" s="7">
        <v>-12864</v>
      </c>
      <c r="G64" s="7">
        <f t="shared" si="27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28"/>
        <v>0</v>
      </c>
      <c r="W64" s="26">
        <f t="shared" si="29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26"/>
        <v>-40000</v>
      </c>
      <c r="E65" s="7">
        <v>0</v>
      </c>
      <c r="F65" s="7">
        <v>-134605.98000000001</v>
      </c>
      <c r="G65" s="7">
        <f t="shared" si="27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28"/>
        <v>0</v>
      </c>
      <c r="W65" s="26">
        <f t="shared" si="29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26"/>
        <v>-200</v>
      </c>
      <c r="E66" s="7">
        <v>0</v>
      </c>
      <c r="F66" s="7">
        <v>-5000</v>
      </c>
      <c r="G66" s="7">
        <f t="shared" si="27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28"/>
        <v>0</v>
      </c>
      <c r="W66" s="26">
        <f t="shared" si="29"/>
        <v>0</v>
      </c>
    </row>
    <row r="67" spans="1:23" x14ac:dyDescent="0.25">
      <c r="A67" s="1" t="s">
        <v>73</v>
      </c>
      <c r="B67" s="8">
        <f t="shared" ref="B67:G67" si="30">SUM(B58:B66)</f>
        <v>0</v>
      </c>
      <c r="C67" s="8">
        <f t="shared" si="30"/>
        <v>-111300</v>
      </c>
      <c r="D67" s="8">
        <f t="shared" si="30"/>
        <v>-111300</v>
      </c>
      <c r="E67" s="8">
        <f t="shared" si="30"/>
        <v>0</v>
      </c>
      <c r="F67" s="8">
        <f t="shared" si="30"/>
        <v>-446801.32999999996</v>
      </c>
      <c r="G67" s="8">
        <f t="shared" si="30"/>
        <v>-446801.32999999996</v>
      </c>
      <c r="I67" s="17">
        <f>SUM(I58:I66)</f>
        <v>0</v>
      </c>
      <c r="J67" s="17">
        <f t="shared" ref="J67:V67" si="31">SUM(J58:J66)</f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Q67" s="17">
        <f t="shared" si="31"/>
        <v>0</v>
      </c>
      <c r="R67" s="17">
        <f t="shared" si="31"/>
        <v>0</v>
      </c>
      <c r="S67" s="17">
        <f t="shared" si="31"/>
        <v>0</v>
      </c>
      <c r="T67" s="17">
        <f t="shared" si="31"/>
        <v>0</v>
      </c>
      <c r="U67" s="17">
        <f t="shared" si="31"/>
        <v>0</v>
      </c>
      <c r="V67" s="17">
        <f t="shared" si="31"/>
        <v>0</v>
      </c>
      <c r="W67" s="27">
        <f t="shared" si="29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32">C70-B70</f>
        <v>0</v>
      </c>
      <c r="E70" s="7">
        <v>0</v>
      </c>
      <c r="F70" s="7">
        <v>-2015</v>
      </c>
      <c r="G70" s="7">
        <f t="shared" ref="G70" si="33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34">SUM(J70:U70)</f>
        <v>0</v>
      </c>
      <c r="W70" s="26">
        <f t="shared" ref="W70:W71" si="35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V71" si="36">SUM(C70)</f>
        <v>0</v>
      </c>
      <c r="D71" s="8">
        <f t="shared" si="36"/>
        <v>0</v>
      </c>
      <c r="E71" s="8">
        <f t="shared" si="36"/>
        <v>0</v>
      </c>
      <c r="F71" s="8">
        <f t="shared" si="36"/>
        <v>-2015</v>
      </c>
      <c r="G71" s="8">
        <f t="shared" si="36"/>
        <v>-2015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>
        <f t="shared" si="36"/>
        <v>0</v>
      </c>
      <c r="O71" s="17">
        <f t="shared" si="36"/>
        <v>0</v>
      </c>
      <c r="P71" s="17">
        <f t="shared" si="36"/>
        <v>0</v>
      </c>
      <c r="Q71" s="17">
        <f t="shared" si="36"/>
        <v>0</v>
      </c>
      <c r="R71" s="17">
        <f t="shared" si="36"/>
        <v>0</v>
      </c>
      <c r="S71" s="17">
        <f t="shared" si="36"/>
        <v>0</v>
      </c>
      <c r="T71" s="17">
        <f t="shared" si="36"/>
        <v>0</v>
      </c>
      <c r="U71" s="17">
        <f t="shared" si="36"/>
        <v>0</v>
      </c>
      <c r="V71" s="17">
        <f t="shared" si="36"/>
        <v>0</v>
      </c>
      <c r="W71" s="27">
        <f t="shared" si="35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37">B35+B55+B67+B71</f>
        <v>0</v>
      </c>
      <c r="C73" s="10">
        <f t="shared" si="37"/>
        <v>18450</v>
      </c>
      <c r="D73" s="10">
        <f t="shared" si="37"/>
        <v>18450</v>
      </c>
      <c r="E73" s="10">
        <f t="shared" si="37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38">J35+J55+J67+J71</f>
        <v>0</v>
      </c>
      <c r="K73" s="17">
        <f t="shared" si="38"/>
        <v>0</v>
      </c>
      <c r="L73" s="17">
        <f t="shared" si="38"/>
        <v>0</v>
      </c>
      <c r="M73" s="17">
        <f t="shared" si="38"/>
        <v>0</v>
      </c>
      <c r="N73" s="17">
        <f t="shared" si="38"/>
        <v>0</v>
      </c>
      <c r="O73" s="17">
        <f t="shared" si="38"/>
        <v>0</v>
      </c>
      <c r="P73" s="17">
        <f t="shared" si="38"/>
        <v>0</v>
      </c>
      <c r="Q73" s="17">
        <f t="shared" si="38"/>
        <v>0</v>
      </c>
      <c r="R73" s="17">
        <f t="shared" si="38"/>
        <v>0</v>
      </c>
      <c r="S73" s="17">
        <f t="shared" si="38"/>
        <v>0</v>
      </c>
      <c r="T73" s="17">
        <f t="shared" si="38"/>
        <v>0</v>
      </c>
      <c r="U73" s="17">
        <f t="shared" si="38"/>
        <v>0</v>
      </c>
      <c r="V73" s="17">
        <f t="shared" si="38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39">C76-B76</f>
        <v>0</v>
      </c>
      <c r="E76" s="7">
        <v>0</v>
      </c>
      <c r="F76" s="7">
        <v>348</v>
      </c>
      <c r="G76" s="7">
        <f t="shared" ref="G76:G77" si="40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41">SUM(J76:U76)</f>
        <v>0</v>
      </c>
      <c r="W76" s="26">
        <f t="shared" ref="W76:W84" si="42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39"/>
        <v>-60</v>
      </c>
      <c r="E77" s="7">
        <v>0</v>
      </c>
      <c r="F77" s="7">
        <v>-357</v>
      </c>
      <c r="G77" s="7">
        <f t="shared" si="40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41"/>
        <v>0</v>
      </c>
      <c r="W77" s="26">
        <f t="shared" si="42"/>
        <v>0</v>
      </c>
    </row>
    <row r="78" spans="1:23" x14ac:dyDescent="0.25">
      <c r="A78" s="1" t="s">
        <v>78</v>
      </c>
      <c r="B78" s="8">
        <f t="shared" ref="B78:E78" si="43">SUM(B76:B77)</f>
        <v>0</v>
      </c>
      <c r="C78" s="8">
        <f t="shared" si="43"/>
        <v>-60</v>
      </c>
      <c r="D78" s="8">
        <f t="shared" si="43"/>
        <v>-60</v>
      </c>
      <c r="E78" s="8">
        <f t="shared" si="43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44">SUM(J76:J77)</f>
        <v>0</v>
      </c>
      <c r="K78" s="17">
        <f t="shared" si="44"/>
        <v>0</v>
      </c>
      <c r="L78" s="17">
        <f t="shared" si="44"/>
        <v>0</v>
      </c>
      <c r="M78" s="17">
        <f t="shared" si="44"/>
        <v>0</v>
      </c>
      <c r="N78" s="17">
        <f t="shared" si="44"/>
        <v>0</v>
      </c>
      <c r="O78" s="17">
        <f t="shared" si="44"/>
        <v>0</v>
      </c>
      <c r="P78" s="17">
        <f t="shared" si="44"/>
        <v>0</v>
      </c>
      <c r="Q78" s="17">
        <f t="shared" si="44"/>
        <v>0</v>
      </c>
      <c r="R78" s="17">
        <f t="shared" si="44"/>
        <v>0</v>
      </c>
      <c r="S78" s="17">
        <f t="shared" si="44"/>
        <v>0</v>
      </c>
      <c r="T78" s="17">
        <f t="shared" si="44"/>
        <v>0</v>
      </c>
      <c r="U78" s="17">
        <f t="shared" si="44"/>
        <v>0</v>
      </c>
      <c r="V78" s="17">
        <f t="shared" si="44"/>
        <v>0</v>
      </c>
      <c r="W78" s="27">
        <f t="shared" si="42"/>
        <v>0</v>
      </c>
    </row>
    <row r="80" spans="1:23" x14ac:dyDescent="0.25">
      <c r="A80" s="14" t="s">
        <v>79</v>
      </c>
      <c r="B80" s="13">
        <f t="shared" ref="B80:E80" si="45">B73+B78</f>
        <v>0</v>
      </c>
      <c r="C80" s="13">
        <f t="shared" si="45"/>
        <v>18390</v>
      </c>
      <c r="D80" s="13">
        <f t="shared" si="45"/>
        <v>18390</v>
      </c>
      <c r="E80" s="13">
        <f t="shared" si="45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46">J73+J78</f>
        <v>0</v>
      </c>
      <c r="K80" s="18">
        <f t="shared" si="46"/>
        <v>0</v>
      </c>
      <c r="L80" s="18">
        <f t="shared" si="46"/>
        <v>0</v>
      </c>
      <c r="M80" s="18">
        <f t="shared" si="46"/>
        <v>0</v>
      </c>
      <c r="N80" s="18">
        <f t="shared" si="46"/>
        <v>0</v>
      </c>
      <c r="O80" s="18">
        <f t="shared" si="46"/>
        <v>0</v>
      </c>
      <c r="P80" s="18">
        <f t="shared" si="46"/>
        <v>0</v>
      </c>
      <c r="Q80" s="18">
        <f t="shared" si="46"/>
        <v>0</v>
      </c>
      <c r="R80" s="18">
        <f t="shared" si="46"/>
        <v>0</v>
      </c>
      <c r="S80" s="18">
        <f t="shared" si="46"/>
        <v>0</v>
      </c>
      <c r="T80" s="18">
        <f t="shared" si="46"/>
        <v>0</v>
      </c>
      <c r="U80" s="18">
        <f t="shared" si="46"/>
        <v>0</v>
      </c>
      <c r="V80" s="18">
        <f t="shared" si="46"/>
        <v>0</v>
      </c>
      <c r="W80" s="27">
        <f t="shared" si="42"/>
        <v>0</v>
      </c>
    </row>
    <row r="82" spans="1:23" x14ac:dyDescent="0.25">
      <c r="A82" s="14" t="s">
        <v>80</v>
      </c>
      <c r="B82" s="13">
        <f t="shared" ref="B82:E82" si="47">B33+B55+B67+B71+B78</f>
        <v>0</v>
      </c>
      <c r="C82" s="13">
        <f t="shared" si="47"/>
        <v>-186110</v>
      </c>
      <c r="D82" s="13">
        <f t="shared" si="47"/>
        <v>-186110</v>
      </c>
      <c r="E82" s="13">
        <f t="shared" si="47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48">J33+J55+J67+J71+J78</f>
        <v>0</v>
      </c>
      <c r="K82" s="18">
        <f t="shared" si="48"/>
        <v>0</v>
      </c>
      <c r="L82" s="18">
        <f t="shared" si="48"/>
        <v>0</v>
      </c>
      <c r="M82" s="18">
        <f t="shared" si="48"/>
        <v>0</v>
      </c>
      <c r="N82" s="18">
        <f t="shared" si="48"/>
        <v>0</v>
      </c>
      <c r="O82" s="18">
        <f t="shared" si="48"/>
        <v>0</v>
      </c>
      <c r="P82" s="18">
        <f t="shared" si="48"/>
        <v>0</v>
      </c>
      <c r="Q82" s="18">
        <f t="shared" si="48"/>
        <v>0</v>
      </c>
      <c r="R82" s="18">
        <f t="shared" si="48"/>
        <v>0</v>
      </c>
      <c r="S82" s="18">
        <f t="shared" si="48"/>
        <v>0</v>
      </c>
      <c r="T82" s="18">
        <f t="shared" si="48"/>
        <v>0</v>
      </c>
      <c r="U82" s="18">
        <f t="shared" si="48"/>
        <v>0</v>
      </c>
      <c r="V82" s="18">
        <f t="shared" si="48"/>
        <v>0</v>
      </c>
      <c r="W82" s="27">
        <f t="shared" si="42"/>
        <v>0</v>
      </c>
    </row>
    <row r="84" spans="1:23" x14ac:dyDescent="0.25">
      <c r="A84" s="14" t="s">
        <v>81</v>
      </c>
      <c r="B84" s="13">
        <f t="shared" ref="B84:E84" si="49">B80</f>
        <v>0</v>
      </c>
      <c r="C84" s="13">
        <f t="shared" si="49"/>
        <v>18390</v>
      </c>
      <c r="D84" s="13">
        <f t="shared" si="49"/>
        <v>18390</v>
      </c>
      <c r="E84" s="13">
        <f t="shared" si="49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50">J80</f>
        <v>0</v>
      </c>
      <c r="K84" s="18">
        <f t="shared" si="50"/>
        <v>0</v>
      </c>
      <c r="L84" s="18">
        <f t="shared" si="50"/>
        <v>0</v>
      </c>
      <c r="M84" s="18">
        <f t="shared" si="50"/>
        <v>0</v>
      </c>
      <c r="N84" s="18">
        <f t="shared" si="50"/>
        <v>0</v>
      </c>
      <c r="O84" s="18">
        <f t="shared" si="50"/>
        <v>0</v>
      </c>
      <c r="P84" s="18">
        <f t="shared" si="50"/>
        <v>0</v>
      </c>
      <c r="Q84" s="18">
        <f t="shared" si="50"/>
        <v>0</v>
      </c>
      <c r="R84" s="18">
        <f t="shared" si="50"/>
        <v>0</v>
      </c>
      <c r="S84" s="18">
        <f t="shared" si="50"/>
        <v>0</v>
      </c>
      <c r="T84" s="18">
        <f t="shared" si="50"/>
        <v>0</v>
      </c>
      <c r="U84" s="18">
        <f t="shared" si="50"/>
        <v>0</v>
      </c>
      <c r="V84" s="18">
        <f t="shared" si="50"/>
        <v>0</v>
      </c>
      <c r="W84" s="27">
        <f t="shared" si="42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8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B40" sqref="B40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>
        <v>40</v>
      </c>
      <c r="K1" s="15" t="s">
        <v>125</v>
      </c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V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18">B19+B33</f>
        <v>0</v>
      </c>
      <c r="C35" s="10">
        <f t="shared" si="18"/>
        <v>137100</v>
      </c>
      <c r="D35" s="10">
        <f t="shared" si="18"/>
        <v>137100</v>
      </c>
      <c r="E35" s="10">
        <f t="shared" si="18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19">J19+J33</f>
        <v>0</v>
      </c>
      <c r="K35" s="17">
        <f t="shared" si="19"/>
        <v>0</v>
      </c>
      <c r="L35" s="17">
        <f t="shared" si="19"/>
        <v>0</v>
      </c>
      <c r="M35" s="17">
        <f t="shared" si="19"/>
        <v>0</v>
      </c>
      <c r="N35" s="17">
        <f t="shared" si="19"/>
        <v>0</v>
      </c>
      <c r="O35" s="17">
        <f t="shared" si="19"/>
        <v>0</v>
      </c>
      <c r="P35" s="17">
        <f t="shared" si="19"/>
        <v>0</v>
      </c>
      <c r="Q35" s="17">
        <f t="shared" si="19"/>
        <v>0</v>
      </c>
      <c r="R35" s="17">
        <f t="shared" si="19"/>
        <v>0</v>
      </c>
      <c r="S35" s="17">
        <f t="shared" si="19"/>
        <v>0</v>
      </c>
      <c r="T35" s="17">
        <f t="shared" si="19"/>
        <v>0</v>
      </c>
      <c r="U35" s="17">
        <f t="shared" si="19"/>
        <v>0</v>
      </c>
      <c r="V35" s="17">
        <f t="shared" si="19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20">C38-B38</f>
        <v>-750</v>
      </c>
      <c r="E38" s="7">
        <v>0</v>
      </c>
      <c r="F38" s="7">
        <v>-4567</v>
      </c>
      <c r="G38" s="7">
        <f t="shared" ref="G38:G54" si="21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22">SUM(J38:U38)</f>
        <v>0</v>
      </c>
      <c r="W38" s="26">
        <f t="shared" ref="W38:W55" si="23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20"/>
        <v>-650</v>
      </c>
      <c r="E39" s="7">
        <v>0</v>
      </c>
      <c r="F39" s="7">
        <v>-3736</v>
      </c>
      <c r="G39" s="7">
        <f t="shared" si="21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22"/>
        <v>0</v>
      </c>
      <c r="W39" s="26">
        <f t="shared" si="23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20"/>
        <v>-750</v>
      </c>
      <c r="E40" s="7">
        <v>0</v>
      </c>
      <c r="F40" s="7">
        <v>-4490</v>
      </c>
      <c r="G40" s="7">
        <f t="shared" si="21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22"/>
        <v>0</v>
      </c>
      <c r="W40" s="26">
        <f t="shared" si="23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20"/>
        <v>-50</v>
      </c>
      <c r="E41" s="7">
        <v>0</v>
      </c>
      <c r="F41" s="7">
        <v>-1912</v>
      </c>
      <c r="G41" s="7">
        <f t="shared" si="21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22"/>
        <v>0</v>
      </c>
      <c r="W41" s="26">
        <f t="shared" si="23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20"/>
        <v>0</v>
      </c>
      <c r="E42" s="7">
        <v>0</v>
      </c>
      <c r="F42" s="7">
        <v>-208</v>
      </c>
      <c r="G42" s="7">
        <f t="shared" si="21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22"/>
        <v>0</v>
      </c>
      <c r="W42" s="26">
        <f t="shared" si="23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20"/>
        <v>-200</v>
      </c>
      <c r="E43" s="7">
        <v>0</v>
      </c>
      <c r="F43" s="7">
        <v>-1618.6</v>
      </c>
      <c r="G43" s="7">
        <f t="shared" si="21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22"/>
        <v>0</v>
      </c>
      <c r="W43" s="26">
        <f t="shared" si="23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20"/>
        <v>-300</v>
      </c>
      <c r="E44" s="7">
        <v>0</v>
      </c>
      <c r="F44" s="7">
        <v>-2223.1999999999998</v>
      </c>
      <c r="G44" s="7">
        <f t="shared" si="21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22"/>
        <v>0</v>
      </c>
      <c r="W44" s="26">
        <f t="shared" si="23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20"/>
        <v>-450</v>
      </c>
      <c r="E45" s="7">
        <v>0</v>
      </c>
      <c r="F45" s="7">
        <v>-7015.8</v>
      </c>
      <c r="G45" s="7">
        <f t="shared" si="21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22"/>
        <v>0</v>
      </c>
      <c r="W45" s="26">
        <f t="shared" si="23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20"/>
        <v>-400</v>
      </c>
      <c r="E46" s="7">
        <v>0</v>
      </c>
      <c r="F46" s="7">
        <v>-2282</v>
      </c>
      <c r="G46" s="7">
        <f t="shared" si="21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22"/>
        <v>0</v>
      </c>
      <c r="W46" s="26">
        <f t="shared" si="23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20"/>
        <v>-500</v>
      </c>
      <c r="E47" s="7">
        <v>0</v>
      </c>
      <c r="F47" s="7">
        <v>-4596</v>
      </c>
      <c r="G47" s="7">
        <f t="shared" si="21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22"/>
        <v>0</v>
      </c>
      <c r="W47" s="26">
        <f t="shared" si="23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20"/>
        <v>-1000</v>
      </c>
      <c r="E48" s="7">
        <v>0</v>
      </c>
      <c r="F48" s="7">
        <v>-6136</v>
      </c>
      <c r="G48" s="7">
        <f t="shared" si="21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22"/>
        <v>0</v>
      </c>
      <c r="W48" s="26">
        <f t="shared" si="23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20"/>
        <v>-100</v>
      </c>
      <c r="E49" s="7">
        <v>0</v>
      </c>
      <c r="F49" s="7">
        <v>-1286</v>
      </c>
      <c r="G49" s="7">
        <f t="shared" si="21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22"/>
        <v>0</v>
      </c>
      <c r="W49" s="26">
        <f t="shared" si="23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20"/>
        <v>0</v>
      </c>
      <c r="E50" s="7">
        <v>0</v>
      </c>
      <c r="F50" s="7">
        <v>-1250</v>
      </c>
      <c r="G50" s="7">
        <f t="shared" si="21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22"/>
        <v>0</v>
      </c>
      <c r="W50" s="26">
        <f t="shared" si="23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20"/>
        <v>-250</v>
      </c>
      <c r="E51" s="7">
        <v>0</v>
      </c>
      <c r="F51" s="7">
        <v>-2300</v>
      </c>
      <c r="G51" s="7">
        <f t="shared" si="21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22"/>
        <v>0</v>
      </c>
      <c r="W51" s="26">
        <f t="shared" si="23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20"/>
        <v>-1800</v>
      </c>
      <c r="E52" s="7">
        <v>0</v>
      </c>
      <c r="F52" s="7">
        <v>-31100</v>
      </c>
      <c r="G52" s="7">
        <f t="shared" si="21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22"/>
        <v>0</v>
      </c>
      <c r="W52" s="26">
        <f t="shared" si="23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20"/>
        <v>-150</v>
      </c>
      <c r="E53" s="7">
        <v>0</v>
      </c>
      <c r="F53" s="7">
        <v>-1283</v>
      </c>
      <c r="G53" s="7">
        <f t="shared" si="21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22"/>
        <v>0</v>
      </c>
      <c r="W53" s="26">
        <f t="shared" si="23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20"/>
        <v>0</v>
      </c>
      <c r="E54" s="7">
        <v>0</v>
      </c>
      <c r="F54" s="7">
        <v>-200</v>
      </c>
      <c r="G54" s="7">
        <f t="shared" si="21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22"/>
        <v>0</v>
      </c>
      <c r="W54" s="26">
        <f t="shared" si="23"/>
        <v>0</v>
      </c>
    </row>
    <row r="55" spans="1:23" x14ac:dyDescent="0.25">
      <c r="A55" s="14" t="s">
        <v>53</v>
      </c>
      <c r="B55" s="13">
        <f t="shared" ref="B55:E55" si="24">SUM(B38:B54)</f>
        <v>0</v>
      </c>
      <c r="C55" s="13">
        <f t="shared" si="24"/>
        <v>-7350</v>
      </c>
      <c r="D55" s="13">
        <f t="shared" si="24"/>
        <v>-7350</v>
      </c>
      <c r="E55" s="13">
        <f t="shared" si="24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25">SUM(J38:J54)</f>
        <v>0</v>
      </c>
      <c r="K55" s="18">
        <f t="shared" si="25"/>
        <v>0</v>
      </c>
      <c r="L55" s="18">
        <f t="shared" si="25"/>
        <v>0</v>
      </c>
      <c r="M55" s="18">
        <f t="shared" si="25"/>
        <v>0</v>
      </c>
      <c r="N55" s="18">
        <f t="shared" si="25"/>
        <v>0</v>
      </c>
      <c r="O55" s="18">
        <f t="shared" si="25"/>
        <v>0</v>
      </c>
      <c r="P55" s="18">
        <f t="shared" si="25"/>
        <v>0</v>
      </c>
      <c r="Q55" s="18">
        <f t="shared" si="25"/>
        <v>0</v>
      </c>
      <c r="R55" s="18">
        <f t="shared" si="25"/>
        <v>0</v>
      </c>
      <c r="S55" s="18">
        <f t="shared" si="25"/>
        <v>0</v>
      </c>
      <c r="T55" s="18">
        <f t="shared" si="25"/>
        <v>0</v>
      </c>
      <c r="U55" s="18">
        <f t="shared" si="25"/>
        <v>0</v>
      </c>
      <c r="V55" s="18">
        <f t="shared" si="25"/>
        <v>0</v>
      </c>
      <c r="W55" s="27">
        <f t="shared" si="23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26">C58-B58</f>
        <v>-12500</v>
      </c>
      <c r="E58" s="7">
        <v>0</v>
      </c>
      <c r="F58" s="7">
        <v>-77686</v>
      </c>
      <c r="G58" s="7">
        <f t="shared" ref="G58:G66" si="27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28">SUM(J58:U58)</f>
        <v>0</v>
      </c>
      <c r="W58" s="26">
        <f t="shared" ref="W58:W67" si="29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26"/>
        <v>-500</v>
      </c>
      <c r="E59" s="7">
        <v>0</v>
      </c>
      <c r="F59" s="7">
        <v>-4400</v>
      </c>
      <c r="G59" s="7">
        <f t="shared" si="27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28"/>
        <v>0</v>
      </c>
      <c r="W59" s="26">
        <f t="shared" si="29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26"/>
        <v>-55000</v>
      </c>
      <c r="E60" s="7">
        <v>0</v>
      </c>
      <c r="F60" s="7">
        <v>-162779.49</v>
      </c>
      <c r="G60" s="7">
        <f t="shared" si="27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28"/>
        <v>0</v>
      </c>
      <c r="W60" s="26">
        <f t="shared" si="29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26"/>
        <v>-450</v>
      </c>
      <c r="E61" s="7">
        <v>0</v>
      </c>
      <c r="F61" s="7">
        <v>-1499.85</v>
      </c>
      <c r="G61" s="7">
        <f t="shared" si="27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28"/>
        <v>0</v>
      </c>
      <c r="W61" s="26">
        <f t="shared" si="29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26"/>
        <v>-1000</v>
      </c>
      <c r="E62" s="7">
        <v>0</v>
      </c>
      <c r="F62" s="7">
        <v>-28609.46</v>
      </c>
      <c r="G62" s="7">
        <f t="shared" si="27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28"/>
        <v>0</v>
      </c>
      <c r="W62" s="26">
        <f t="shared" si="29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26"/>
        <v>-900</v>
      </c>
      <c r="E63" s="7">
        <v>0</v>
      </c>
      <c r="F63" s="7">
        <v>-19356.55</v>
      </c>
      <c r="G63" s="7">
        <f t="shared" si="27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28"/>
        <v>0</v>
      </c>
      <c r="W63" s="26">
        <f t="shared" si="29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26"/>
        <v>-750</v>
      </c>
      <c r="E64" s="7">
        <v>0</v>
      </c>
      <c r="F64" s="7">
        <v>-12864</v>
      </c>
      <c r="G64" s="7">
        <f t="shared" si="27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28"/>
        <v>0</v>
      </c>
      <c r="W64" s="26">
        <f t="shared" si="29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26"/>
        <v>-40000</v>
      </c>
      <c r="E65" s="7">
        <v>0</v>
      </c>
      <c r="F65" s="7">
        <v>-134605.98000000001</v>
      </c>
      <c r="G65" s="7">
        <f t="shared" si="27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28"/>
        <v>0</v>
      </c>
      <c r="W65" s="26">
        <f t="shared" si="29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26"/>
        <v>-200</v>
      </c>
      <c r="E66" s="7">
        <v>0</v>
      </c>
      <c r="F66" s="7">
        <v>-5000</v>
      </c>
      <c r="G66" s="7">
        <f t="shared" si="27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28"/>
        <v>0</v>
      </c>
      <c r="W66" s="26">
        <f t="shared" si="29"/>
        <v>0</v>
      </c>
    </row>
    <row r="67" spans="1:23" x14ac:dyDescent="0.25">
      <c r="A67" s="1" t="s">
        <v>73</v>
      </c>
      <c r="B67" s="8">
        <f t="shared" ref="B67:G67" si="30">SUM(B58:B66)</f>
        <v>0</v>
      </c>
      <c r="C67" s="8">
        <f t="shared" si="30"/>
        <v>-111300</v>
      </c>
      <c r="D67" s="8">
        <f t="shared" si="30"/>
        <v>-111300</v>
      </c>
      <c r="E67" s="8">
        <f t="shared" si="30"/>
        <v>0</v>
      </c>
      <c r="F67" s="8">
        <f t="shared" si="30"/>
        <v>-446801.32999999996</v>
      </c>
      <c r="G67" s="8">
        <f t="shared" si="30"/>
        <v>-446801.32999999996</v>
      </c>
      <c r="I67" s="17">
        <f>SUM(I58:I66)</f>
        <v>0</v>
      </c>
      <c r="J67" s="17">
        <f t="shared" ref="J67:V67" si="31">SUM(J58:J66)</f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Q67" s="17">
        <f t="shared" si="31"/>
        <v>0</v>
      </c>
      <c r="R67" s="17">
        <f t="shared" si="31"/>
        <v>0</v>
      </c>
      <c r="S67" s="17">
        <f t="shared" si="31"/>
        <v>0</v>
      </c>
      <c r="T67" s="17">
        <f t="shared" si="31"/>
        <v>0</v>
      </c>
      <c r="U67" s="17">
        <f t="shared" si="31"/>
        <v>0</v>
      </c>
      <c r="V67" s="17">
        <f t="shared" si="31"/>
        <v>0</v>
      </c>
      <c r="W67" s="27">
        <f t="shared" si="29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32">C70-B70</f>
        <v>0</v>
      </c>
      <c r="E70" s="7">
        <v>0</v>
      </c>
      <c r="F70" s="7">
        <v>-2015</v>
      </c>
      <c r="G70" s="7">
        <f t="shared" ref="G70" si="33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34">SUM(J70:U70)</f>
        <v>0</v>
      </c>
      <c r="W70" s="26">
        <f t="shared" ref="W70:W71" si="35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V71" si="36">SUM(C70)</f>
        <v>0</v>
      </c>
      <c r="D71" s="8">
        <f t="shared" si="36"/>
        <v>0</v>
      </c>
      <c r="E71" s="8">
        <f t="shared" si="36"/>
        <v>0</v>
      </c>
      <c r="F71" s="8">
        <f t="shared" si="36"/>
        <v>-2015</v>
      </c>
      <c r="G71" s="8">
        <f t="shared" si="36"/>
        <v>-2015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>
        <f t="shared" si="36"/>
        <v>0</v>
      </c>
      <c r="O71" s="17">
        <f t="shared" si="36"/>
        <v>0</v>
      </c>
      <c r="P71" s="17">
        <f t="shared" si="36"/>
        <v>0</v>
      </c>
      <c r="Q71" s="17">
        <f t="shared" si="36"/>
        <v>0</v>
      </c>
      <c r="R71" s="17">
        <f t="shared" si="36"/>
        <v>0</v>
      </c>
      <c r="S71" s="17">
        <f t="shared" si="36"/>
        <v>0</v>
      </c>
      <c r="T71" s="17">
        <f t="shared" si="36"/>
        <v>0</v>
      </c>
      <c r="U71" s="17">
        <f t="shared" si="36"/>
        <v>0</v>
      </c>
      <c r="V71" s="17">
        <f t="shared" si="36"/>
        <v>0</v>
      </c>
      <c r="W71" s="27">
        <f t="shared" si="35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37">B35+B55+B67+B71</f>
        <v>0</v>
      </c>
      <c r="C73" s="10">
        <f t="shared" si="37"/>
        <v>18450</v>
      </c>
      <c r="D73" s="10">
        <f t="shared" si="37"/>
        <v>18450</v>
      </c>
      <c r="E73" s="10">
        <f t="shared" si="37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38">J35+J55+J67+J71</f>
        <v>0</v>
      </c>
      <c r="K73" s="17">
        <f t="shared" si="38"/>
        <v>0</v>
      </c>
      <c r="L73" s="17">
        <f t="shared" si="38"/>
        <v>0</v>
      </c>
      <c r="M73" s="17">
        <f t="shared" si="38"/>
        <v>0</v>
      </c>
      <c r="N73" s="17">
        <f t="shared" si="38"/>
        <v>0</v>
      </c>
      <c r="O73" s="17">
        <f t="shared" si="38"/>
        <v>0</v>
      </c>
      <c r="P73" s="17">
        <f t="shared" si="38"/>
        <v>0</v>
      </c>
      <c r="Q73" s="17">
        <f t="shared" si="38"/>
        <v>0</v>
      </c>
      <c r="R73" s="17">
        <f t="shared" si="38"/>
        <v>0</v>
      </c>
      <c r="S73" s="17">
        <f t="shared" si="38"/>
        <v>0</v>
      </c>
      <c r="T73" s="17">
        <f t="shared" si="38"/>
        <v>0</v>
      </c>
      <c r="U73" s="17">
        <f t="shared" si="38"/>
        <v>0</v>
      </c>
      <c r="V73" s="17">
        <f t="shared" si="38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39">C76-B76</f>
        <v>0</v>
      </c>
      <c r="E76" s="7">
        <v>0</v>
      </c>
      <c r="F76" s="7">
        <v>348</v>
      </c>
      <c r="G76" s="7">
        <f t="shared" ref="G76:G77" si="40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41">SUM(J76:U76)</f>
        <v>0</v>
      </c>
      <c r="W76" s="26">
        <f t="shared" ref="W76:W84" si="42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39"/>
        <v>-60</v>
      </c>
      <c r="E77" s="7">
        <v>0</v>
      </c>
      <c r="F77" s="7">
        <v>-357</v>
      </c>
      <c r="G77" s="7">
        <f t="shared" si="40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41"/>
        <v>0</v>
      </c>
      <c r="W77" s="26">
        <f t="shared" si="42"/>
        <v>0</v>
      </c>
    </row>
    <row r="78" spans="1:23" x14ac:dyDescent="0.25">
      <c r="A78" s="1" t="s">
        <v>78</v>
      </c>
      <c r="B78" s="8">
        <f t="shared" ref="B78:E78" si="43">SUM(B76:B77)</f>
        <v>0</v>
      </c>
      <c r="C78" s="8">
        <f t="shared" si="43"/>
        <v>-60</v>
      </c>
      <c r="D78" s="8">
        <f t="shared" si="43"/>
        <v>-60</v>
      </c>
      <c r="E78" s="8">
        <f t="shared" si="43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44">SUM(J76:J77)</f>
        <v>0</v>
      </c>
      <c r="K78" s="17">
        <f t="shared" si="44"/>
        <v>0</v>
      </c>
      <c r="L78" s="17">
        <f t="shared" si="44"/>
        <v>0</v>
      </c>
      <c r="M78" s="17">
        <f t="shared" si="44"/>
        <v>0</v>
      </c>
      <c r="N78" s="17">
        <f t="shared" si="44"/>
        <v>0</v>
      </c>
      <c r="O78" s="17">
        <f t="shared" si="44"/>
        <v>0</v>
      </c>
      <c r="P78" s="17">
        <f t="shared" si="44"/>
        <v>0</v>
      </c>
      <c r="Q78" s="17">
        <f t="shared" si="44"/>
        <v>0</v>
      </c>
      <c r="R78" s="17">
        <f t="shared" si="44"/>
        <v>0</v>
      </c>
      <c r="S78" s="17">
        <f t="shared" si="44"/>
        <v>0</v>
      </c>
      <c r="T78" s="17">
        <f t="shared" si="44"/>
        <v>0</v>
      </c>
      <c r="U78" s="17">
        <f t="shared" si="44"/>
        <v>0</v>
      </c>
      <c r="V78" s="17">
        <f t="shared" si="44"/>
        <v>0</v>
      </c>
      <c r="W78" s="27">
        <f t="shared" si="42"/>
        <v>0</v>
      </c>
    </row>
    <row r="80" spans="1:23" x14ac:dyDescent="0.25">
      <c r="A80" s="14" t="s">
        <v>79</v>
      </c>
      <c r="B80" s="13">
        <f t="shared" ref="B80:E80" si="45">B73+B78</f>
        <v>0</v>
      </c>
      <c r="C80" s="13">
        <f t="shared" si="45"/>
        <v>18390</v>
      </c>
      <c r="D80" s="13">
        <f t="shared" si="45"/>
        <v>18390</v>
      </c>
      <c r="E80" s="13">
        <f t="shared" si="45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46">J73+J78</f>
        <v>0</v>
      </c>
      <c r="K80" s="18">
        <f t="shared" si="46"/>
        <v>0</v>
      </c>
      <c r="L80" s="18">
        <f t="shared" si="46"/>
        <v>0</v>
      </c>
      <c r="M80" s="18">
        <f t="shared" si="46"/>
        <v>0</v>
      </c>
      <c r="N80" s="18">
        <f t="shared" si="46"/>
        <v>0</v>
      </c>
      <c r="O80" s="18">
        <f t="shared" si="46"/>
        <v>0</v>
      </c>
      <c r="P80" s="18">
        <f t="shared" si="46"/>
        <v>0</v>
      </c>
      <c r="Q80" s="18">
        <f t="shared" si="46"/>
        <v>0</v>
      </c>
      <c r="R80" s="18">
        <f t="shared" si="46"/>
        <v>0</v>
      </c>
      <c r="S80" s="18">
        <f t="shared" si="46"/>
        <v>0</v>
      </c>
      <c r="T80" s="18">
        <f t="shared" si="46"/>
        <v>0</v>
      </c>
      <c r="U80" s="18">
        <f t="shared" si="46"/>
        <v>0</v>
      </c>
      <c r="V80" s="18">
        <f t="shared" si="46"/>
        <v>0</v>
      </c>
      <c r="W80" s="27">
        <f t="shared" si="42"/>
        <v>0</v>
      </c>
    </row>
    <row r="82" spans="1:23" x14ac:dyDescent="0.25">
      <c r="A82" s="14" t="s">
        <v>80</v>
      </c>
      <c r="B82" s="13">
        <f t="shared" ref="B82:E82" si="47">B33+B55+B67+B71+B78</f>
        <v>0</v>
      </c>
      <c r="C82" s="13">
        <f t="shared" si="47"/>
        <v>-186110</v>
      </c>
      <c r="D82" s="13">
        <f t="shared" si="47"/>
        <v>-186110</v>
      </c>
      <c r="E82" s="13">
        <f t="shared" si="47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48">J33+J55+J67+J71+J78</f>
        <v>0</v>
      </c>
      <c r="K82" s="18">
        <f t="shared" si="48"/>
        <v>0</v>
      </c>
      <c r="L82" s="18">
        <f t="shared" si="48"/>
        <v>0</v>
      </c>
      <c r="M82" s="18">
        <f t="shared" si="48"/>
        <v>0</v>
      </c>
      <c r="N82" s="18">
        <f t="shared" si="48"/>
        <v>0</v>
      </c>
      <c r="O82" s="18">
        <f t="shared" si="48"/>
        <v>0</v>
      </c>
      <c r="P82" s="18">
        <f t="shared" si="48"/>
        <v>0</v>
      </c>
      <c r="Q82" s="18">
        <f t="shared" si="48"/>
        <v>0</v>
      </c>
      <c r="R82" s="18">
        <f t="shared" si="48"/>
        <v>0</v>
      </c>
      <c r="S82" s="18">
        <f t="shared" si="48"/>
        <v>0</v>
      </c>
      <c r="T82" s="18">
        <f t="shared" si="48"/>
        <v>0</v>
      </c>
      <c r="U82" s="18">
        <f t="shared" si="48"/>
        <v>0</v>
      </c>
      <c r="V82" s="18">
        <f t="shared" si="48"/>
        <v>0</v>
      </c>
      <c r="W82" s="27">
        <f t="shared" si="42"/>
        <v>0</v>
      </c>
    </row>
    <row r="84" spans="1:23" x14ac:dyDescent="0.25">
      <c r="A84" s="14" t="s">
        <v>81</v>
      </c>
      <c r="B84" s="13">
        <f t="shared" ref="B84:E84" si="49">B80</f>
        <v>0</v>
      </c>
      <c r="C84" s="13">
        <f t="shared" si="49"/>
        <v>18390</v>
      </c>
      <c r="D84" s="13">
        <f t="shared" si="49"/>
        <v>18390</v>
      </c>
      <c r="E84" s="13">
        <f t="shared" si="49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50">J80</f>
        <v>0</v>
      </c>
      <c r="K84" s="18">
        <f t="shared" si="50"/>
        <v>0</v>
      </c>
      <c r="L84" s="18">
        <f t="shared" si="50"/>
        <v>0</v>
      </c>
      <c r="M84" s="18">
        <f t="shared" si="50"/>
        <v>0</v>
      </c>
      <c r="N84" s="18">
        <f t="shared" si="50"/>
        <v>0</v>
      </c>
      <c r="O84" s="18">
        <f t="shared" si="50"/>
        <v>0</v>
      </c>
      <c r="P84" s="18">
        <f t="shared" si="50"/>
        <v>0</v>
      </c>
      <c r="Q84" s="18">
        <f t="shared" si="50"/>
        <v>0</v>
      </c>
      <c r="R84" s="18">
        <f t="shared" si="50"/>
        <v>0</v>
      </c>
      <c r="S84" s="18">
        <f t="shared" si="50"/>
        <v>0</v>
      </c>
      <c r="T84" s="18">
        <f t="shared" si="50"/>
        <v>0</v>
      </c>
      <c r="U84" s="18">
        <f t="shared" si="50"/>
        <v>0</v>
      </c>
      <c r="V84" s="18">
        <f t="shared" si="50"/>
        <v>0</v>
      </c>
      <c r="W84" s="27">
        <f t="shared" si="4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B41" sqref="B41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>
        <v>50</v>
      </c>
      <c r="K1" s="15" t="s">
        <v>126</v>
      </c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V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18">B19+B33</f>
        <v>0</v>
      </c>
      <c r="C35" s="10">
        <f t="shared" si="18"/>
        <v>137100</v>
      </c>
      <c r="D35" s="10">
        <f t="shared" si="18"/>
        <v>137100</v>
      </c>
      <c r="E35" s="10">
        <f t="shared" si="18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19">J19+J33</f>
        <v>0</v>
      </c>
      <c r="K35" s="17">
        <f t="shared" si="19"/>
        <v>0</v>
      </c>
      <c r="L35" s="17">
        <f t="shared" si="19"/>
        <v>0</v>
      </c>
      <c r="M35" s="17">
        <f t="shared" si="19"/>
        <v>0</v>
      </c>
      <c r="N35" s="17">
        <f t="shared" si="19"/>
        <v>0</v>
      </c>
      <c r="O35" s="17">
        <f t="shared" si="19"/>
        <v>0</v>
      </c>
      <c r="P35" s="17">
        <f t="shared" si="19"/>
        <v>0</v>
      </c>
      <c r="Q35" s="17">
        <f t="shared" si="19"/>
        <v>0</v>
      </c>
      <c r="R35" s="17">
        <f t="shared" si="19"/>
        <v>0</v>
      </c>
      <c r="S35" s="17">
        <f t="shared" si="19"/>
        <v>0</v>
      </c>
      <c r="T35" s="17">
        <f t="shared" si="19"/>
        <v>0</v>
      </c>
      <c r="U35" s="17">
        <f t="shared" si="19"/>
        <v>0</v>
      </c>
      <c r="V35" s="17">
        <f t="shared" si="19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20">C38-B38</f>
        <v>-750</v>
      </c>
      <c r="E38" s="7">
        <v>0</v>
      </c>
      <c r="F38" s="7">
        <v>-4567</v>
      </c>
      <c r="G38" s="7">
        <f t="shared" ref="G38:G54" si="21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22">SUM(J38:U38)</f>
        <v>0</v>
      </c>
      <c r="W38" s="26">
        <f t="shared" ref="W38:W55" si="23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20"/>
        <v>-650</v>
      </c>
      <c r="E39" s="7">
        <v>0</v>
      </c>
      <c r="F39" s="7">
        <v>-3736</v>
      </c>
      <c r="G39" s="7">
        <f t="shared" si="21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22"/>
        <v>0</v>
      </c>
      <c r="W39" s="26">
        <f t="shared" si="23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20"/>
        <v>-750</v>
      </c>
      <c r="E40" s="7">
        <v>0</v>
      </c>
      <c r="F40" s="7">
        <v>-4490</v>
      </c>
      <c r="G40" s="7">
        <f t="shared" si="21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22"/>
        <v>0</v>
      </c>
      <c r="W40" s="26">
        <f t="shared" si="23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20"/>
        <v>-50</v>
      </c>
      <c r="E41" s="7">
        <v>0</v>
      </c>
      <c r="F41" s="7">
        <v>-1912</v>
      </c>
      <c r="G41" s="7">
        <f t="shared" si="21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22"/>
        <v>0</v>
      </c>
      <c r="W41" s="26">
        <f t="shared" si="23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20"/>
        <v>0</v>
      </c>
      <c r="E42" s="7">
        <v>0</v>
      </c>
      <c r="F42" s="7">
        <v>-208</v>
      </c>
      <c r="G42" s="7">
        <f t="shared" si="21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22"/>
        <v>0</v>
      </c>
      <c r="W42" s="26">
        <f t="shared" si="23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20"/>
        <v>-200</v>
      </c>
      <c r="E43" s="7">
        <v>0</v>
      </c>
      <c r="F43" s="7">
        <v>-1618.6</v>
      </c>
      <c r="G43" s="7">
        <f t="shared" si="21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22"/>
        <v>0</v>
      </c>
      <c r="W43" s="26">
        <f t="shared" si="23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20"/>
        <v>-300</v>
      </c>
      <c r="E44" s="7">
        <v>0</v>
      </c>
      <c r="F44" s="7">
        <v>-2223.1999999999998</v>
      </c>
      <c r="G44" s="7">
        <f t="shared" si="21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22"/>
        <v>0</v>
      </c>
      <c r="W44" s="26">
        <f t="shared" si="23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20"/>
        <v>-450</v>
      </c>
      <c r="E45" s="7">
        <v>0</v>
      </c>
      <c r="F45" s="7">
        <v>-7015.8</v>
      </c>
      <c r="G45" s="7">
        <f t="shared" si="21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22"/>
        <v>0</v>
      </c>
      <c r="W45" s="26">
        <f t="shared" si="23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20"/>
        <v>-400</v>
      </c>
      <c r="E46" s="7">
        <v>0</v>
      </c>
      <c r="F46" s="7">
        <v>-2282</v>
      </c>
      <c r="G46" s="7">
        <f t="shared" si="21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22"/>
        <v>0</v>
      </c>
      <c r="W46" s="26">
        <f t="shared" si="23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20"/>
        <v>-500</v>
      </c>
      <c r="E47" s="7">
        <v>0</v>
      </c>
      <c r="F47" s="7">
        <v>-4596</v>
      </c>
      <c r="G47" s="7">
        <f t="shared" si="21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22"/>
        <v>0</v>
      </c>
      <c r="W47" s="26">
        <f t="shared" si="23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20"/>
        <v>-1000</v>
      </c>
      <c r="E48" s="7">
        <v>0</v>
      </c>
      <c r="F48" s="7">
        <v>-6136</v>
      </c>
      <c r="G48" s="7">
        <f t="shared" si="21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22"/>
        <v>0</v>
      </c>
      <c r="W48" s="26">
        <f t="shared" si="23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20"/>
        <v>-100</v>
      </c>
      <c r="E49" s="7">
        <v>0</v>
      </c>
      <c r="F49" s="7">
        <v>-1286</v>
      </c>
      <c r="G49" s="7">
        <f t="shared" si="21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22"/>
        <v>0</v>
      </c>
      <c r="W49" s="26">
        <f t="shared" si="23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20"/>
        <v>0</v>
      </c>
      <c r="E50" s="7">
        <v>0</v>
      </c>
      <c r="F50" s="7">
        <v>-1250</v>
      </c>
      <c r="G50" s="7">
        <f t="shared" si="21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22"/>
        <v>0</v>
      </c>
      <c r="W50" s="26">
        <f t="shared" si="23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20"/>
        <v>-250</v>
      </c>
      <c r="E51" s="7">
        <v>0</v>
      </c>
      <c r="F51" s="7">
        <v>-2300</v>
      </c>
      <c r="G51" s="7">
        <f t="shared" si="21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22"/>
        <v>0</v>
      </c>
      <c r="W51" s="26">
        <f t="shared" si="23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20"/>
        <v>-1800</v>
      </c>
      <c r="E52" s="7">
        <v>0</v>
      </c>
      <c r="F52" s="7">
        <v>-31100</v>
      </c>
      <c r="G52" s="7">
        <f t="shared" si="21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22"/>
        <v>0</v>
      </c>
      <c r="W52" s="26">
        <f t="shared" si="23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20"/>
        <v>-150</v>
      </c>
      <c r="E53" s="7">
        <v>0</v>
      </c>
      <c r="F53" s="7">
        <v>-1283</v>
      </c>
      <c r="G53" s="7">
        <f t="shared" si="21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22"/>
        <v>0</v>
      </c>
      <c r="W53" s="26">
        <f t="shared" si="23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20"/>
        <v>0</v>
      </c>
      <c r="E54" s="7">
        <v>0</v>
      </c>
      <c r="F54" s="7">
        <v>-200</v>
      </c>
      <c r="G54" s="7">
        <f t="shared" si="21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22"/>
        <v>0</v>
      </c>
      <c r="W54" s="26">
        <f t="shared" si="23"/>
        <v>0</v>
      </c>
    </row>
    <row r="55" spans="1:23" x14ac:dyDescent="0.25">
      <c r="A55" s="14" t="s">
        <v>53</v>
      </c>
      <c r="B55" s="13">
        <f t="shared" ref="B55:E55" si="24">SUM(B38:B54)</f>
        <v>0</v>
      </c>
      <c r="C55" s="13">
        <f t="shared" si="24"/>
        <v>-7350</v>
      </c>
      <c r="D55" s="13">
        <f t="shared" si="24"/>
        <v>-7350</v>
      </c>
      <c r="E55" s="13">
        <f t="shared" si="24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25">SUM(J38:J54)</f>
        <v>0</v>
      </c>
      <c r="K55" s="18">
        <f t="shared" si="25"/>
        <v>0</v>
      </c>
      <c r="L55" s="18">
        <f t="shared" si="25"/>
        <v>0</v>
      </c>
      <c r="M55" s="18">
        <f t="shared" si="25"/>
        <v>0</v>
      </c>
      <c r="N55" s="18">
        <f t="shared" si="25"/>
        <v>0</v>
      </c>
      <c r="O55" s="18">
        <f t="shared" si="25"/>
        <v>0</v>
      </c>
      <c r="P55" s="18">
        <f t="shared" si="25"/>
        <v>0</v>
      </c>
      <c r="Q55" s="18">
        <f t="shared" si="25"/>
        <v>0</v>
      </c>
      <c r="R55" s="18">
        <f t="shared" si="25"/>
        <v>0</v>
      </c>
      <c r="S55" s="18">
        <f t="shared" si="25"/>
        <v>0</v>
      </c>
      <c r="T55" s="18">
        <f t="shared" si="25"/>
        <v>0</v>
      </c>
      <c r="U55" s="18">
        <f t="shared" si="25"/>
        <v>0</v>
      </c>
      <c r="V55" s="18">
        <f t="shared" si="25"/>
        <v>0</v>
      </c>
      <c r="W55" s="27">
        <f t="shared" si="23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26">C58-B58</f>
        <v>-12500</v>
      </c>
      <c r="E58" s="7">
        <v>0</v>
      </c>
      <c r="F58" s="7">
        <v>-77686</v>
      </c>
      <c r="G58" s="7">
        <f t="shared" ref="G58:G66" si="27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28">SUM(J58:U58)</f>
        <v>0</v>
      </c>
      <c r="W58" s="26">
        <f t="shared" ref="W58:W67" si="29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26"/>
        <v>-500</v>
      </c>
      <c r="E59" s="7">
        <v>0</v>
      </c>
      <c r="F59" s="7">
        <v>-4400</v>
      </c>
      <c r="G59" s="7">
        <f t="shared" si="27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28"/>
        <v>0</v>
      </c>
      <c r="W59" s="26">
        <f t="shared" si="29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26"/>
        <v>-55000</v>
      </c>
      <c r="E60" s="7">
        <v>0</v>
      </c>
      <c r="F60" s="7">
        <v>-162779.49</v>
      </c>
      <c r="G60" s="7">
        <f t="shared" si="27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28"/>
        <v>0</v>
      </c>
      <c r="W60" s="26">
        <f t="shared" si="29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26"/>
        <v>-450</v>
      </c>
      <c r="E61" s="7">
        <v>0</v>
      </c>
      <c r="F61" s="7">
        <v>-1499.85</v>
      </c>
      <c r="G61" s="7">
        <f t="shared" si="27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28"/>
        <v>0</v>
      </c>
      <c r="W61" s="26">
        <f t="shared" si="29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26"/>
        <v>-1000</v>
      </c>
      <c r="E62" s="7">
        <v>0</v>
      </c>
      <c r="F62" s="7">
        <v>-28609.46</v>
      </c>
      <c r="G62" s="7">
        <f t="shared" si="27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28"/>
        <v>0</v>
      </c>
      <c r="W62" s="26">
        <f t="shared" si="29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26"/>
        <v>-900</v>
      </c>
      <c r="E63" s="7">
        <v>0</v>
      </c>
      <c r="F63" s="7">
        <v>-19356.55</v>
      </c>
      <c r="G63" s="7">
        <f t="shared" si="27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28"/>
        <v>0</v>
      </c>
      <c r="W63" s="26">
        <f t="shared" si="29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26"/>
        <v>-750</v>
      </c>
      <c r="E64" s="7">
        <v>0</v>
      </c>
      <c r="F64" s="7">
        <v>-12864</v>
      </c>
      <c r="G64" s="7">
        <f t="shared" si="27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28"/>
        <v>0</v>
      </c>
      <c r="W64" s="26">
        <f t="shared" si="29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26"/>
        <v>-40000</v>
      </c>
      <c r="E65" s="7">
        <v>0</v>
      </c>
      <c r="F65" s="7">
        <v>-134605.98000000001</v>
      </c>
      <c r="G65" s="7">
        <f t="shared" si="27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28"/>
        <v>0</v>
      </c>
      <c r="W65" s="26">
        <f t="shared" si="29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26"/>
        <v>-200</v>
      </c>
      <c r="E66" s="7">
        <v>0</v>
      </c>
      <c r="F66" s="7">
        <v>-5000</v>
      </c>
      <c r="G66" s="7">
        <f t="shared" si="27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28"/>
        <v>0</v>
      </c>
      <c r="W66" s="26">
        <f t="shared" si="29"/>
        <v>0</v>
      </c>
    </row>
    <row r="67" spans="1:23" x14ac:dyDescent="0.25">
      <c r="A67" s="1" t="s">
        <v>73</v>
      </c>
      <c r="B67" s="8">
        <f t="shared" ref="B67:G67" si="30">SUM(B58:B66)</f>
        <v>0</v>
      </c>
      <c r="C67" s="8">
        <f t="shared" si="30"/>
        <v>-111300</v>
      </c>
      <c r="D67" s="8">
        <f t="shared" si="30"/>
        <v>-111300</v>
      </c>
      <c r="E67" s="8">
        <f t="shared" si="30"/>
        <v>0</v>
      </c>
      <c r="F67" s="8">
        <f t="shared" si="30"/>
        <v>-446801.32999999996</v>
      </c>
      <c r="G67" s="8">
        <f t="shared" si="30"/>
        <v>-446801.32999999996</v>
      </c>
      <c r="I67" s="17">
        <f>SUM(I58:I66)</f>
        <v>0</v>
      </c>
      <c r="J67" s="17">
        <f t="shared" ref="J67:V67" si="31">SUM(J58:J66)</f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Q67" s="17">
        <f t="shared" si="31"/>
        <v>0</v>
      </c>
      <c r="R67" s="17">
        <f t="shared" si="31"/>
        <v>0</v>
      </c>
      <c r="S67" s="17">
        <f t="shared" si="31"/>
        <v>0</v>
      </c>
      <c r="T67" s="17">
        <f t="shared" si="31"/>
        <v>0</v>
      </c>
      <c r="U67" s="17">
        <f t="shared" si="31"/>
        <v>0</v>
      </c>
      <c r="V67" s="17">
        <f t="shared" si="31"/>
        <v>0</v>
      </c>
      <c r="W67" s="27">
        <f t="shared" si="29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32">C70-B70</f>
        <v>0</v>
      </c>
      <c r="E70" s="7">
        <v>0</v>
      </c>
      <c r="F70" s="7">
        <v>-2015</v>
      </c>
      <c r="G70" s="7">
        <f t="shared" ref="G70" si="33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34">SUM(J70:U70)</f>
        <v>0</v>
      </c>
      <c r="W70" s="26">
        <f t="shared" ref="W70:W71" si="35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V71" si="36">SUM(C70)</f>
        <v>0</v>
      </c>
      <c r="D71" s="8">
        <f t="shared" si="36"/>
        <v>0</v>
      </c>
      <c r="E71" s="8">
        <f t="shared" si="36"/>
        <v>0</v>
      </c>
      <c r="F71" s="8">
        <f t="shared" si="36"/>
        <v>-2015</v>
      </c>
      <c r="G71" s="8">
        <f t="shared" si="36"/>
        <v>-2015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>
        <f t="shared" si="36"/>
        <v>0</v>
      </c>
      <c r="O71" s="17">
        <f t="shared" si="36"/>
        <v>0</v>
      </c>
      <c r="P71" s="17">
        <f t="shared" si="36"/>
        <v>0</v>
      </c>
      <c r="Q71" s="17">
        <f t="shared" si="36"/>
        <v>0</v>
      </c>
      <c r="R71" s="17">
        <f t="shared" si="36"/>
        <v>0</v>
      </c>
      <c r="S71" s="17">
        <f t="shared" si="36"/>
        <v>0</v>
      </c>
      <c r="T71" s="17">
        <f t="shared" si="36"/>
        <v>0</v>
      </c>
      <c r="U71" s="17">
        <f t="shared" si="36"/>
        <v>0</v>
      </c>
      <c r="V71" s="17">
        <f t="shared" si="36"/>
        <v>0</v>
      </c>
      <c r="W71" s="27">
        <f t="shared" si="35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37">B35+B55+B67+B71</f>
        <v>0</v>
      </c>
      <c r="C73" s="10">
        <f t="shared" si="37"/>
        <v>18450</v>
      </c>
      <c r="D73" s="10">
        <f t="shared" si="37"/>
        <v>18450</v>
      </c>
      <c r="E73" s="10">
        <f t="shared" si="37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38">J35+J55+J67+J71</f>
        <v>0</v>
      </c>
      <c r="K73" s="17">
        <f t="shared" si="38"/>
        <v>0</v>
      </c>
      <c r="L73" s="17">
        <f t="shared" si="38"/>
        <v>0</v>
      </c>
      <c r="M73" s="17">
        <f t="shared" si="38"/>
        <v>0</v>
      </c>
      <c r="N73" s="17">
        <f t="shared" si="38"/>
        <v>0</v>
      </c>
      <c r="O73" s="17">
        <f t="shared" si="38"/>
        <v>0</v>
      </c>
      <c r="P73" s="17">
        <f t="shared" si="38"/>
        <v>0</v>
      </c>
      <c r="Q73" s="17">
        <f t="shared" si="38"/>
        <v>0</v>
      </c>
      <c r="R73" s="17">
        <f t="shared" si="38"/>
        <v>0</v>
      </c>
      <c r="S73" s="17">
        <f t="shared" si="38"/>
        <v>0</v>
      </c>
      <c r="T73" s="17">
        <f t="shared" si="38"/>
        <v>0</v>
      </c>
      <c r="U73" s="17">
        <f t="shared" si="38"/>
        <v>0</v>
      </c>
      <c r="V73" s="17">
        <f t="shared" si="38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39">C76-B76</f>
        <v>0</v>
      </c>
      <c r="E76" s="7">
        <v>0</v>
      </c>
      <c r="F76" s="7">
        <v>348</v>
      </c>
      <c r="G76" s="7">
        <f t="shared" ref="G76:G77" si="40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41">SUM(J76:U76)</f>
        <v>0</v>
      </c>
      <c r="W76" s="26">
        <f t="shared" ref="W76:W84" si="42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39"/>
        <v>-60</v>
      </c>
      <c r="E77" s="7">
        <v>0</v>
      </c>
      <c r="F77" s="7">
        <v>-357</v>
      </c>
      <c r="G77" s="7">
        <f t="shared" si="40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41"/>
        <v>0</v>
      </c>
      <c r="W77" s="26">
        <f t="shared" si="42"/>
        <v>0</v>
      </c>
    </row>
    <row r="78" spans="1:23" x14ac:dyDescent="0.25">
      <c r="A78" s="1" t="s">
        <v>78</v>
      </c>
      <c r="B78" s="8">
        <f t="shared" ref="B78:E78" si="43">SUM(B76:B77)</f>
        <v>0</v>
      </c>
      <c r="C78" s="8">
        <f t="shared" si="43"/>
        <v>-60</v>
      </c>
      <c r="D78" s="8">
        <f t="shared" si="43"/>
        <v>-60</v>
      </c>
      <c r="E78" s="8">
        <f t="shared" si="43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44">SUM(J76:J77)</f>
        <v>0</v>
      </c>
      <c r="K78" s="17">
        <f t="shared" si="44"/>
        <v>0</v>
      </c>
      <c r="L78" s="17">
        <f t="shared" si="44"/>
        <v>0</v>
      </c>
      <c r="M78" s="17">
        <f t="shared" si="44"/>
        <v>0</v>
      </c>
      <c r="N78" s="17">
        <f t="shared" si="44"/>
        <v>0</v>
      </c>
      <c r="O78" s="17">
        <f t="shared" si="44"/>
        <v>0</v>
      </c>
      <c r="P78" s="17">
        <f t="shared" si="44"/>
        <v>0</v>
      </c>
      <c r="Q78" s="17">
        <f t="shared" si="44"/>
        <v>0</v>
      </c>
      <c r="R78" s="17">
        <f t="shared" si="44"/>
        <v>0</v>
      </c>
      <c r="S78" s="17">
        <f t="shared" si="44"/>
        <v>0</v>
      </c>
      <c r="T78" s="17">
        <f t="shared" si="44"/>
        <v>0</v>
      </c>
      <c r="U78" s="17">
        <f t="shared" si="44"/>
        <v>0</v>
      </c>
      <c r="V78" s="17">
        <f t="shared" si="44"/>
        <v>0</v>
      </c>
      <c r="W78" s="27">
        <f t="shared" si="42"/>
        <v>0</v>
      </c>
    </row>
    <row r="80" spans="1:23" x14ac:dyDescent="0.25">
      <c r="A80" s="14" t="s">
        <v>79</v>
      </c>
      <c r="B80" s="13">
        <f t="shared" ref="B80:E80" si="45">B73+B78</f>
        <v>0</v>
      </c>
      <c r="C80" s="13">
        <f t="shared" si="45"/>
        <v>18390</v>
      </c>
      <c r="D80" s="13">
        <f t="shared" si="45"/>
        <v>18390</v>
      </c>
      <c r="E80" s="13">
        <f t="shared" si="45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46">J73+J78</f>
        <v>0</v>
      </c>
      <c r="K80" s="18">
        <f t="shared" si="46"/>
        <v>0</v>
      </c>
      <c r="L80" s="18">
        <f t="shared" si="46"/>
        <v>0</v>
      </c>
      <c r="M80" s="18">
        <f t="shared" si="46"/>
        <v>0</v>
      </c>
      <c r="N80" s="18">
        <f t="shared" si="46"/>
        <v>0</v>
      </c>
      <c r="O80" s="18">
        <f t="shared" si="46"/>
        <v>0</v>
      </c>
      <c r="P80" s="18">
        <f t="shared" si="46"/>
        <v>0</v>
      </c>
      <c r="Q80" s="18">
        <f t="shared" si="46"/>
        <v>0</v>
      </c>
      <c r="R80" s="18">
        <f t="shared" si="46"/>
        <v>0</v>
      </c>
      <c r="S80" s="18">
        <f t="shared" si="46"/>
        <v>0</v>
      </c>
      <c r="T80" s="18">
        <f t="shared" si="46"/>
        <v>0</v>
      </c>
      <c r="U80" s="18">
        <f t="shared" si="46"/>
        <v>0</v>
      </c>
      <c r="V80" s="18">
        <f t="shared" si="46"/>
        <v>0</v>
      </c>
      <c r="W80" s="27">
        <f t="shared" si="42"/>
        <v>0</v>
      </c>
    </row>
    <row r="82" spans="1:23" x14ac:dyDescent="0.25">
      <c r="A82" s="14" t="s">
        <v>80</v>
      </c>
      <c r="B82" s="13">
        <f t="shared" ref="B82:E82" si="47">B33+B55+B67+B71+B78</f>
        <v>0</v>
      </c>
      <c r="C82" s="13">
        <f t="shared" si="47"/>
        <v>-186110</v>
      </c>
      <c r="D82" s="13">
        <f t="shared" si="47"/>
        <v>-186110</v>
      </c>
      <c r="E82" s="13">
        <f t="shared" si="47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48">J33+J55+J67+J71+J78</f>
        <v>0</v>
      </c>
      <c r="K82" s="18">
        <f t="shared" si="48"/>
        <v>0</v>
      </c>
      <c r="L82" s="18">
        <f t="shared" si="48"/>
        <v>0</v>
      </c>
      <c r="M82" s="18">
        <f t="shared" si="48"/>
        <v>0</v>
      </c>
      <c r="N82" s="18">
        <f t="shared" si="48"/>
        <v>0</v>
      </c>
      <c r="O82" s="18">
        <f t="shared" si="48"/>
        <v>0</v>
      </c>
      <c r="P82" s="18">
        <f t="shared" si="48"/>
        <v>0</v>
      </c>
      <c r="Q82" s="18">
        <f t="shared" si="48"/>
        <v>0</v>
      </c>
      <c r="R82" s="18">
        <f t="shared" si="48"/>
        <v>0</v>
      </c>
      <c r="S82" s="18">
        <f t="shared" si="48"/>
        <v>0</v>
      </c>
      <c r="T82" s="18">
        <f t="shared" si="48"/>
        <v>0</v>
      </c>
      <c r="U82" s="18">
        <f t="shared" si="48"/>
        <v>0</v>
      </c>
      <c r="V82" s="18">
        <f t="shared" si="48"/>
        <v>0</v>
      </c>
      <c r="W82" s="27">
        <f t="shared" si="42"/>
        <v>0</v>
      </c>
    </row>
    <row r="84" spans="1:23" x14ac:dyDescent="0.25">
      <c r="A84" s="14" t="s">
        <v>81</v>
      </c>
      <c r="B84" s="13">
        <f t="shared" ref="B84:E84" si="49">B80</f>
        <v>0</v>
      </c>
      <c r="C84" s="13">
        <f t="shared" si="49"/>
        <v>18390</v>
      </c>
      <c r="D84" s="13">
        <f t="shared" si="49"/>
        <v>18390</v>
      </c>
      <c r="E84" s="13">
        <f t="shared" si="49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50">J80</f>
        <v>0</v>
      </c>
      <c r="K84" s="18">
        <f t="shared" si="50"/>
        <v>0</v>
      </c>
      <c r="L84" s="18">
        <f t="shared" si="50"/>
        <v>0</v>
      </c>
      <c r="M84" s="18">
        <f t="shared" si="50"/>
        <v>0</v>
      </c>
      <c r="N84" s="18">
        <f t="shared" si="50"/>
        <v>0</v>
      </c>
      <c r="O84" s="18">
        <f t="shared" si="50"/>
        <v>0</v>
      </c>
      <c r="P84" s="18">
        <f t="shared" si="50"/>
        <v>0</v>
      </c>
      <c r="Q84" s="18">
        <f t="shared" si="50"/>
        <v>0</v>
      </c>
      <c r="R84" s="18">
        <f t="shared" si="50"/>
        <v>0</v>
      </c>
      <c r="S84" s="18">
        <f t="shared" si="50"/>
        <v>0</v>
      </c>
      <c r="T84" s="18">
        <f t="shared" si="50"/>
        <v>0</v>
      </c>
      <c r="U84" s="18">
        <f t="shared" si="50"/>
        <v>0</v>
      </c>
      <c r="V84" s="18">
        <f t="shared" si="50"/>
        <v>0</v>
      </c>
      <c r="W84" s="27">
        <f t="shared" si="4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8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4" sqref="A4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>
        <v>60</v>
      </c>
      <c r="K1" s="15" t="s">
        <v>127</v>
      </c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V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18">B19+B33</f>
        <v>0</v>
      </c>
      <c r="C35" s="10">
        <f t="shared" si="18"/>
        <v>137100</v>
      </c>
      <c r="D35" s="10">
        <f t="shared" si="18"/>
        <v>137100</v>
      </c>
      <c r="E35" s="10">
        <f t="shared" si="18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19">J19+J33</f>
        <v>0</v>
      </c>
      <c r="K35" s="17">
        <f t="shared" si="19"/>
        <v>0</v>
      </c>
      <c r="L35" s="17">
        <f t="shared" si="19"/>
        <v>0</v>
      </c>
      <c r="M35" s="17">
        <f t="shared" si="19"/>
        <v>0</v>
      </c>
      <c r="N35" s="17">
        <f t="shared" si="19"/>
        <v>0</v>
      </c>
      <c r="O35" s="17">
        <f t="shared" si="19"/>
        <v>0</v>
      </c>
      <c r="P35" s="17">
        <f t="shared" si="19"/>
        <v>0</v>
      </c>
      <c r="Q35" s="17">
        <f t="shared" si="19"/>
        <v>0</v>
      </c>
      <c r="R35" s="17">
        <f t="shared" si="19"/>
        <v>0</v>
      </c>
      <c r="S35" s="17">
        <f t="shared" si="19"/>
        <v>0</v>
      </c>
      <c r="T35" s="17">
        <f t="shared" si="19"/>
        <v>0</v>
      </c>
      <c r="U35" s="17">
        <f t="shared" si="19"/>
        <v>0</v>
      </c>
      <c r="V35" s="17">
        <f t="shared" si="19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20">C38-B38</f>
        <v>-750</v>
      </c>
      <c r="E38" s="7">
        <v>0</v>
      </c>
      <c r="F38" s="7">
        <v>-4567</v>
      </c>
      <c r="G38" s="7">
        <f t="shared" ref="G38:G54" si="21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22">SUM(J38:U38)</f>
        <v>0</v>
      </c>
      <c r="W38" s="26">
        <f t="shared" ref="W38:W55" si="23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20"/>
        <v>-650</v>
      </c>
      <c r="E39" s="7">
        <v>0</v>
      </c>
      <c r="F39" s="7">
        <v>-3736</v>
      </c>
      <c r="G39" s="7">
        <f t="shared" si="21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22"/>
        <v>0</v>
      </c>
      <c r="W39" s="26">
        <f t="shared" si="23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20"/>
        <v>-750</v>
      </c>
      <c r="E40" s="7">
        <v>0</v>
      </c>
      <c r="F40" s="7">
        <v>-4490</v>
      </c>
      <c r="G40" s="7">
        <f t="shared" si="21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22"/>
        <v>0</v>
      </c>
      <c r="W40" s="26">
        <f t="shared" si="23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20"/>
        <v>-50</v>
      </c>
      <c r="E41" s="7">
        <v>0</v>
      </c>
      <c r="F41" s="7">
        <v>-1912</v>
      </c>
      <c r="G41" s="7">
        <f t="shared" si="21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22"/>
        <v>0</v>
      </c>
      <c r="W41" s="26">
        <f t="shared" si="23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20"/>
        <v>0</v>
      </c>
      <c r="E42" s="7">
        <v>0</v>
      </c>
      <c r="F42" s="7">
        <v>-208</v>
      </c>
      <c r="G42" s="7">
        <f t="shared" si="21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22"/>
        <v>0</v>
      </c>
      <c r="W42" s="26">
        <f t="shared" si="23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20"/>
        <v>-200</v>
      </c>
      <c r="E43" s="7">
        <v>0</v>
      </c>
      <c r="F43" s="7">
        <v>-1618.6</v>
      </c>
      <c r="G43" s="7">
        <f t="shared" si="21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22"/>
        <v>0</v>
      </c>
      <c r="W43" s="26">
        <f t="shared" si="23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20"/>
        <v>-300</v>
      </c>
      <c r="E44" s="7">
        <v>0</v>
      </c>
      <c r="F44" s="7">
        <v>-2223.1999999999998</v>
      </c>
      <c r="G44" s="7">
        <f t="shared" si="21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22"/>
        <v>0</v>
      </c>
      <c r="W44" s="26">
        <f t="shared" si="23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20"/>
        <v>-450</v>
      </c>
      <c r="E45" s="7">
        <v>0</v>
      </c>
      <c r="F45" s="7">
        <v>-7015.8</v>
      </c>
      <c r="G45" s="7">
        <f t="shared" si="21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22"/>
        <v>0</v>
      </c>
      <c r="W45" s="26">
        <f t="shared" si="23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20"/>
        <v>-400</v>
      </c>
      <c r="E46" s="7">
        <v>0</v>
      </c>
      <c r="F46" s="7">
        <v>-2282</v>
      </c>
      <c r="G46" s="7">
        <f t="shared" si="21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22"/>
        <v>0</v>
      </c>
      <c r="W46" s="26">
        <f t="shared" si="23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20"/>
        <v>-500</v>
      </c>
      <c r="E47" s="7">
        <v>0</v>
      </c>
      <c r="F47" s="7">
        <v>-4596</v>
      </c>
      <c r="G47" s="7">
        <f t="shared" si="21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22"/>
        <v>0</v>
      </c>
      <c r="W47" s="26">
        <f t="shared" si="23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20"/>
        <v>-1000</v>
      </c>
      <c r="E48" s="7">
        <v>0</v>
      </c>
      <c r="F48" s="7">
        <v>-6136</v>
      </c>
      <c r="G48" s="7">
        <f t="shared" si="21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22"/>
        <v>0</v>
      </c>
      <c r="W48" s="26">
        <f t="shared" si="23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20"/>
        <v>-100</v>
      </c>
      <c r="E49" s="7">
        <v>0</v>
      </c>
      <c r="F49" s="7">
        <v>-1286</v>
      </c>
      <c r="G49" s="7">
        <f t="shared" si="21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22"/>
        <v>0</v>
      </c>
      <c r="W49" s="26">
        <f t="shared" si="23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20"/>
        <v>0</v>
      </c>
      <c r="E50" s="7">
        <v>0</v>
      </c>
      <c r="F50" s="7">
        <v>-1250</v>
      </c>
      <c r="G50" s="7">
        <f t="shared" si="21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22"/>
        <v>0</v>
      </c>
      <c r="W50" s="26">
        <f t="shared" si="23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20"/>
        <v>-250</v>
      </c>
      <c r="E51" s="7">
        <v>0</v>
      </c>
      <c r="F51" s="7">
        <v>-2300</v>
      </c>
      <c r="G51" s="7">
        <f t="shared" si="21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22"/>
        <v>0</v>
      </c>
      <c r="W51" s="26">
        <f t="shared" si="23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20"/>
        <v>-1800</v>
      </c>
      <c r="E52" s="7">
        <v>0</v>
      </c>
      <c r="F52" s="7">
        <v>-31100</v>
      </c>
      <c r="G52" s="7">
        <f t="shared" si="21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22"/>
        <v>0</v>
      </c>
      <c r="W52" s="26">
        <f t="shared" si="23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20"/>
        <v>-150</v>
      </c>
      <c r="E53" s="7">
        <v>0</v>
      </c>
      <c r="F53" s="7">
        <v>-1283</v>
      </c>
      <c r="G53" s="7">
        <f t="shared" si="21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22"/>
        <v>0</v>
      </c>
      <c r="W53" s="26">
        <f t="shared" si="23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20"/>
        <v>0</v>
      </c>
      <c r="E54" s="7">
        <v>0</v>
      </c>
      <c r="F54" s="7">
        <v>-200</v>
      </c>
      <c r="G54" s="7">
        <f t="shared" si="21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22"/>
        <v>0</v>
      </c>
      <c r="W54" s="26">
        <f t="shared" si="23"/>
        <v>0</v>
      </c>
    </row>
    <row r="55" spans="1:23" x14ac:dyDescent="0.25">
      <c r="A55" s="14" t="s">
        <v>53</v>
      </c>
      <c r="B55" s="13">
        <f t="shared" ref="B55:E55" si="24">SUM(B38:B54)</f>
        <v>0</v>
      </c>
      <c r="C55" s="13">
        <f t="shared" si="24"/>
        <v>-7350</v>
      </c>
      <c r="D55" s="13">
        <f t="shared" si="24"/>
        <v>-7350</v>
      </c>
      <c r="E55" s="13">
        <f t="shared" si="24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25">SUM(J38:J54)</f>
        <v>0</v>
      </c>
      <c r="K55" s="18">
        <f t="shared" si="25"/>
        <v>0</v>
      </c>
      <c r="L55" s="18">
        <f t="shared" si="25"/>
        <v>0</v>
      </c>
      <c r="M55" s="18">
        <f t="shared" si="25"/>
        <v>0</v>
      </c>
      <c r="N55" s="18">
        <f t="shared" si="25"/>
        <v>0</v>
      </c>
      <c r="O55" s="18">
        <f t="shared" si="25"/>
        <v>0</v>
      </c>
      <c r="P55" s="18">
        <f t="shared" si="25"/>
        <v>0</v>
      </c>
      <c r="Q55" s="18">
        <f t="shared" si="25"/>
        <v>0</v>
      </c>
      <c r="R55" s="18">
        <f t="shared" si="25"/>
        <v>0</v>
      </c>
      <c r="S55" s="18">
        <f t="shared" si="25"/>
        <v>0</v>
      </c>
      <c r="T55" s="18">
        <f t="shared" si="25"/>
        <v>0</v>
      </c>
      <c r="U55" s="18">
        <f t="shared" si="25"/>
        <v>0</v>
      </c>
      <c r="V55" s="18">
        <f t="shared" si="25"/>
        <v>0</v>
      </c>
      <c r="W55" s="27">
        <f t="shared" si="23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26">C58-B58</f>
        <v>-12500</v>
      </c>
      <c r="E58" s="7">
        <v>0</v>
      </c>
      <c r="F58" s="7">
        <v>-77686</v>
      </c>
      <c r="G58" s="7">
        <f t="shared" ref="G58:G66" si="27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28">SUM(J58:U58)</f>
        <v>0</v>
      </c>
      <c r="W58" s="26">
        <f t="shared" ref="W58:W67" si="29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26"/>
        <v>-500</v>
      </c>
      <c r="E59" s="7">
        <v>0</v>
      </c>
      <c r="F59" s="7">
        <v>-4400</v>
      </c>
      <c r="G59" s="7">
        <f t="shared" si="27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28"/>
        <v>0</v>
      </c>
      <c r="W59" s="26">
        <f t="shared" si="29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26"/>
        <v>-55000</v>
      </c>
      <c r="E60" s="7">
        <v>0</v>
      </c>
      <c r="F60" s="7">
        <v>-162779.49</v>
      </c>
      <c r="G60" s="7">
        <f t="shared" si="27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28"/>
        <v>0</v>
      </c>
      <c r="W60" s="26">
        <f t="shared" si="29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26"/>
        <v>-450</v>
      </c>
      <c r="E61" s="7">
        <v>0</v>
      </c>
      <c r="F61" s="7">
        <v>-1499.85</v>
      </c>
      <c r="G61" s="7">
        <f t="shared" si="27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28"/>
        <v>0</v>
      </c>
      <c r="W61" s="26">
        <f t="shared" si="29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26"/>
        <v>-1000</v>
      </c>
      <c r="E62" s="7">
        <v>0</v>
      </c>
      <c r="F62" s="7">
        <v>-28609.46</v>
      </c>
      <c r="G62" s="7">
        <f t="shared" si="27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28"/>
        <v>0</v>
      </c>
      <c r="W62" s="26">
        <f t="shared" si="29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26"/>
        <v>-900</v>
      </c>
      <c r="E63" s="7">
        <v>0</v>
      </c>
      <c r="F63" s="7">
        <v>-19356.55</v>
      </c>
      <c r="G63" s="7">
        <f t="shared" si="27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28"/>
        <v>0</v>
      </c>
      <c r="W63" s="26">
        <f t="shared" si="29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26"/>
        <v>-750</v>
      </c>
      <c r="E64" s="7">
        <v>0</v>
      </c>
      <c r="F64" s="7">
        <v>-12864</v>
      </c>
      <c r="G64" s="7">
        <f t="shared" si="27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28"/>
        <v>0</v>
      </c>
      <c r="W64" s="26">
        <f t="shared" si="29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26"/>
        <v>-40000</v>
      </c>
      <c r="E65" s="7">
        <v>0</v>
      </c>
      <c r="F65" s="7">
        <v>-134605.98000000001</v>
      </c>
      <c r="G65" s="7">
        <f t="shared" si="27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28"/>
        <v>0</v>
      </c>
      <c r="W65" s="26">
        <f t="shared" si="29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26"/>
        <v>-200</v>
      </c>
      <c r="E66" s="7">
        <v>0</v>
      </c>
      <c r="F66" s="7">
        <v>-5000</v>
      </c>
      <c r="G66" s="7">
        <f t="shared" si="27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28"/>
        <v>0</v>
      </c>
      <c r="W66" s="26">
        <f t="shared" si="29"/>
        <v>0</v>
      </c>
    </row>
    <row r="67" spans="1:23" x14ac:dyDescent="0.25">
      <c r="A67" s="1" t="s">
        <v>73</v>
      </c>
      <c r="B67" s="8">
        <f t="shared" ref="B67:G67" si="30">SUM(B58:B66)</f>
        <v>0</v>
      </c>
      <c r="C67" s="8">
        <f t="shared" si="30"/>
        <v>-111300</v>
      </c>
      <c r="D67" s="8">
        <f t="shared" si="30"/>
        <v>-111300</v>
      </c>
      <c r="E67" s="8">
        <f t="shared" si="30"/>
        <v>0</v>
      </c>
      <c r="F67" s="8">
        <f t="shared" si="30"/>
        <v>-446801.32999999996</v>
      </c>
      <c r="G67" s="8">
        <f t="shared" si="30"/>
        <v>-446801.32999999996</v>
      </c>
      <c r="I67" s="17">
        <f>SUM(I58:I66)</f>
        <v>0</v>
      </c>
      <c r="J67" s="17">
        <f t="shared" ref="J67:V67" si="31">SUM(J58:J66)</f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Q67" s="17">
        <f t="shared" si="31"/>
        <v>0</v>
      </c>
      <c r="R67" s="17">
        <f t="shared" si="31"/>
        <v>0</v>
      </c>
      <c r="S67" s="17">
        <f t="shared" si="31"/>
        <v>0</v>
      </c>
      <c r="T67" s="17">
        <f t="shared" si="31"/>
        <v>0</v>
      </c>
      <c r="U67" s="17">
        <f t="shared" si="31"/>
        <v>0</v>
      </c>
      <c r="V67" s="17">
        <f t="shared" si="31"/>
        <v>0</v>
      </c>
      <c r="W67" s="27">
        <f t="shared" si="29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32">C70-B70</f>
        <v>0</v>
      </c>
      <c r="E70" s="7">
        <v>0</v>
      </c>
      <c r="F70" s="7">
        <v>-2015</v>
      </c>
      <c r="G70" s="7">
        <f t="shared" ref="G70" si="33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34">SUM(J70:U70)</f>
        <v>0</v>
      </c>
      <c r="W70" s="26">
        <f t="shared" ref="W70:W71" si="35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V71" si="36">SUM(C70)</f>
        <v>0</v>
      </c>
      <c r="D71" s="8">
        <f t="shared" si="36"/>
        <v>0</v>
      </c>
      <c r="E71" s="8">
        <f t="shared" si="36"/>
        <v>0</v>
      </c>
      <c r="F71" s="8">
        <f t="shared" si="36"/>
        <v>-2015</v>
      </c>
      <c r="G71" s="8">
        <f t="shared" si="36"/>
        <v>-2015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>
        <f t="shared" si="36"/>
        <v>0</v>
      </c>
      <c r="O71" s="17">
        <f t="shared" si="36"/>
        <v>0</v>
      </c>
      <c r="P71" s="17">
        <f t="shared" si="36"/>
        <v>0</v>
      </c>
      <c r="Q71" s="17">
        <f t="shared" si="36"/>
        <v>0</v>
      </c>
      <c r="R71" s="17">
        <f t="shared" si="36"/>
        <v>0</v>
      </c>
      <c r="S71" s="17">
        <f t="shared" si="36"/>
        <v>0</v>
      </c>
      <c r="T71" s="17">
        <f t="shared" si="36"/>
        <v>0</v>
      </c>
      <c r="U71" s="17">
        <f t="shared" si="36"/>
        <v>0</v>
      </c>
      <c r="V71" s="17">
        <f t="shared" si="36"/>
        <v>0</v>
      </c>
      <c r="W71" s="27">
        <f t="shared" si="35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37">B35+B55+B67+B71</f>
        <v>0</v>
      </c>
      <c r="C73" s="10">
        <f t="shared" si="37"/>
        <v>18450</v>
      </c>
      <c r="D73" s="10">
        <f t="shared" si="37"/>
        <v>18450</v>
      </c>
      <c r="E73" s="10">
        <f t="shared" si="37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38">J35+J55+J67+J71</f>
        <v>0</v>
      </c>
      <c r="K73" s="17">
        <f t="shared" si="38"/>
        <v>0</v>
      </c>
      <c r="L73" s="17">
        <f t="shared" si="38"/>
        <v>0</v>
      </c>
      <c r="M73" s="17">
        <f t="shared" si="38"/>
        <v>0</v>
      </c>
      <c r="N73" s="17">
        <f t="shared" si="38"/>
        <v>0</v>
      </c>
      <c r="O73" s="17">
        <f t="shared" si="38"/>
        <v>0</v>
      </c>
      <c r="P73" s="17">
        <f t="shared" si="38"/>
        <v>0</v>
      </c>
      <c r="Q73" s="17">
        <f t="shared" si="38"/>
        <v>0</v>
      </c>
      <c r="R73" s="17">
        <f t="shared" si="38"/>
        <v>0</v>
      </c>
      <c r="S73" s="17">
        <f t="shared" si="38"/>
        <v>0</v>
      </c>
      <c r="T73" s="17">
        <f t="shared" si="38"/>
        <v>0</v>
      </c>
      <c r="U73" s="17">
        <f t="shared" si="38"/>
        <v>0</v>
      </c>
      <c r="V73" s="17">
        <f t="shared" si="38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39">C76-B76</f>
        <v>0</v>
      </c>
      <c r="E76" s="7">
        <v>0</v>
      </c>
      <c r="F76" s="7">
        <v>348</v>
      </c>
      <c r="G76" s="7">
        <f t="shared" ref="G76:G77" si="40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41">SUM(J76:U76)</f>
        <v>0</v>
      </c>
      <c r="W76" s="26">
        <f t="shared" ref="W76:W84" si="42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39"/>
        <v>-60</v>
      </c>
      <c r="E77" s="7">
        <v>0</v>
      </c>
      <c r="F77" s="7">
        <v>-357</v>
      </c>
      <c r="G77" s="7">
        <f t="shared" si="40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41"/>
        <v>0</v>
      </c>
      <c r="W77" s="26">
        <f t="shared" si="42"/>
        <v>0</v>
      </c>
    </row>
    <row r="78" spans="1:23" x14ac:dyDescent="0.25">
      <c r="A78" s="1" t="s">
        <v>78</v>
      </c>
      <c r="B78" s="8">
        <f t="shared" ref="B78:E78" si="43">SUM(B76:B77)</f>
        <v>0</v>
      </c>
      <c r="C78" s="8">
        <f t="shared" si="43"/>
        <v>-60</v>
      </c>
      <c r="D78" s="8">
        <f t="shared" si="43"/>
        <v>-60</v>
      </c>
      <c r="E78" s="8">
        <f t="shared" si="43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44">SUM(J76:J77)</f>
        <v>0</v>
      </c>
      <c r="K78" s="17">
        <f t="shared" si="44"/>
        <v>0</v>
      </c>
      <c r="L78" s="17">
        <f t="shared" si="44"/>
        <v>0</v>
      </c>
      <c r="M78" s="17">
        <f t="shared" si="44"/>
        <v>0</v>
      </c>
      <c r="N78" s="17">
        <f t="shared" si="44"/>
        <v>0</v>
      </c>
      <c r="O78" s="17">
        <f t="shared" si="44"/>
        <v>0</v>
      </c>
      <c r="P78" s="17">
        <f t="shared" si="44"/>
        <v>0</v>
      </c>
      <c r="Q78" s="17">
        <f t="shared" si="44"/>
        <v>0</v>
      </c>
      <c r="R78" s="17">
        <f t="shared" si="44"/>
        <v>0</v>
      </c>
      <c r="S78" s="17">
        <f t="shared" si="44"/>
        <v>0</v>
      </c>
      <c r="T78" s="17">
        <f t="shared" si="44"/>
        <v>0</v>
      </c>
      <c r="U78" s="17">
        <f t="shared" si="44"/>
        <v>0</v>
      </c>
      <c r="V78" s="17">
        <f t="shared" si="44"/>
        <v>0</v>
      </c>
      <c r="W78" s="27">
        <f t="shared" si="42"/>
        <v>0</v>
      </c>
    </row>
    <row r="80" spans="1:23" x14ac:dyDescent="0.25">
      <c r="A80" s="14" t="s">
        <v>79</v>
      </c>
      <c r="B80" s="13">
        <f t="shared" ref="B80:E80" si="45">B73+B78</f>
        <v>0</v>
      </c>
      <c r="C80" s="13">
        <f t="shared" si="45"/>
        <v>18390</v>
      </c>
      <c r="D80" s="13">
        <f t="shared" si="45"/>
        <v>18390</v>
      </c>
      <c r="E80" s="13">
        <f t="shared" si="45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46">J73+J78</f>
        <v>0</v>
      </c>
      <c r="K80" s="18">
        <f t="shared" si="46"/>
        <v>0</v>
      </c>
      <c r="L80" s="18">
        <f t="shared" si="46"/>
        <v>0</v>
      </c>
      <c r="M80" s="18">
        <f t="shared" si="46"/>
        <v>0</v>
      </c>
      <c r="N80" s="18">
        <f t="shared" si="46"/>
        <v>0</v>
      </c>
      <c r="O80" s="18">
        <f t="shared" si="46"/>
        <v>0</v>
      </c>
      <c r="P80" s="18">
        <f t="shared" si="46"/>
        <v>0</v>
      </c>
      <c r="Q80" s="18">
        <f t="shared" si="46"/>
        <v>0</v>
      </c>
      <c r="R80" s="18">
        <f t="shared" si="46"/>
        <v>0</v>
      </c>
      <c r="S80" s="18">
        <f t="shared" si="46"/>
        <v>0</v>
      </c>
      <c r="T80" s="18">
        <f t="shared" si="46"/>
        <v>0</v>
      </c>
      <c r="U80" s="18">
        <f t="shared" si="46"/>
        <v>0</v>
      </c>
      <c r="V80" s="18">
        <f t="shared" si="46"/>
        <v>0</v>
      </c>
      <c r="W80" s="27">
        <f t="shared" si="42"/>
        <v>0</v>
      </c>
    </row>
    <row r="82" spans="1:23" x14ac:dyDescent="0.25">
      <c r="A82" s="14" t="s">
        <v>80</v>
      </c>
      <c r="B82" s="13">
        <f t="shared" ref="B82:E82" si="47">B33+B55+B67+B71+B78</f>
        <v>0</v>
      </c>
      <c r="C82" s="13">
        <f t="shared" si="47"/>
        <v>-186110</v>
      </c>
      <c r="D82" s="13">
        <f t="shared" si="47"/>
        <v>-186110</v>
      </c>
      <c r="E82" s="13">
        <f t="shared" si="47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48">J33+J55+J67+J71+J78</f>
        <v>0</v>
      </c>
      <c r="K82" s="18">
        <f t="shared" si="48"/>
        <v>0</v>
      </c>
      <c r="L82" s="18">
        <f t="shared" si="48"/>
        <v>0</v>
      </c>
      <c r="M82" s="18">
        <f t="shared" si="48"/>
        <v>0</v>
      </c>
      <c r="N82" s="18">
        <f t="shared" si="48"/>
        <v>0</v>
      </c>
      <c r="O82" s="18">
        <f t="shared" si="48"/>
        <v>0</v>
      </c>
      <c r="P82" s="18">
        <f t="shared" si="48"/>
        <v>0</v>
      </c>
      <c r="Q82" s="18">
        <f t="shared" si="48"/>
        <v>0</v>
      </c>
      <c r="R82" s="18">
        <f t="shared" si="48"/>
        <v>0</v>
      </c>
      <c r="S82" s="18">
        <f t="shared" si="48"/>
        <v>0</v>
      </c>
      <c r="T82" s="18">
        <f t="shared" si="48"/>
        <v>0</v>
      </c>
      <c r="U82" s="18">
        <f t="shared" si="48"/>
        <v>0</v>
      </c>
      <c r="V82" s="18">
        <f t="shared" si="48"/>
        <v>0</v>
      </c>
      <c r="W82" s="27">
        <f t="shared" si="42"/>
        <v>0</v>
      </c>
    </row>
    <row r="84" spans="1:23" x14ac:dyDescent="0.25">
      <c r="A84" s="14" t="s">
        <v>81</v>
      </c>
      <c r="B84" s="13">
        <f t="shared" ref="B84:E84" si="49">B80</f>
        <v>0</v>
      </c>
      <c r="C84" s="13">
        <f t="shared" si="49"/>
        <v>18390</v>
      </c>
      <c r="D84" s="13">
        <f t="shared" si="49"/>
        <v>18390</v>
      </c>
      <c r="E84" s="13">
        <f t="shared" si="49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50">J80</f>
        <v>0</v>
      </c>
      <c r="K84" s="18">
        <f t="shared" si="50"/>
        <v>0</v>
      </c>
      <c r="L84" s="18">
        <f t="shared" si="50"/>
        <v>0</v>
      </c>
      <c r="M84" s="18">
        <f t="shared" si="50"/>
        <v>0</v>
      </c>
      <c r="N84" s="18">
        <f t="shared" si="50"/>
        <v>0</v>
      </c>
      <c r="O84" s="18">
        <f t="shared" si="50"/>
        <v>0</v>
      </c>
      <c r="P84" s="18">
        <f t="shared" si="50"/>
        <v>0</v>
      </c>
      <c r="Q84" s="18">
        <f t="shared" si="50"/>
        <v>0</v>
      </c>
      <c r="R84" s="18">
        <f t="shared" si="50"/>
        <v>0</v>
      </c>
      <c r="S84" s="18">
        <f t="shared" si="50"/>
        <v>0</v>
      </c>
      <c r="T84" s="18">
        <f t="shared" si="50"/>
        <v>0</v>
      </c>
      <c r="U84" s="18">
        <f t="shared" si="50"/>
        <v>0</v>
      </c>
      <c r="V84" s="18">
        <f t="shared" si="50"/>
        <v>0</v>
      </c>
      <c r="W84" s="27">
        <f t="shared" si="4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8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C41" sqref="C41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>
        <v>70</v>
      </c>
      <c r="K1" s="15" t="s">
        <v>128</v>
      </c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V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18">B19+B33</f>
        <v>0</v>
      </c>
      <c r="C35" s="10">
        <f t="shared" si="18"/>
        <v>137100</v>
      </c>
      <c r="D35" s="10">
        <f t="shared" si="18"/>
        <v>137100</v>
      </c>
      <c r="E35" s="10">
        <f t="shared" si="18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19">J19+J33</f>
        <v>0</v>
      </c>
      <c r="K35" s="17">
        <f t="shared" si="19"/>
        <v>0</v>
      </c>
      <c r="L35" s="17">
        <f t="shared" si="19"/>
        <v>0</v>
      </c>
      <c r="M35" s="17">
        <f t="shared" si="19"/>
        <v>0</v>
      </c>
      <c r="N35" s="17">
        <f t="shared" si="19"/>
        <v>0</v>
      </c>
      <c r="O35" s="17">
        <f t="shared" si="19"/>
        <v>0</v>
      </c>
      <c r="P35" s="17">
        <f t="shared" si="19"/>
        <v>0</v>
      </c>
      <c r="Q35" s="17">
        <f t="shared" si="19"/>
        <v>0</v>
      </c>
      <c r="R35" s="17">
        <f t="shared" si="19"/>
        <v>0</v>
      </c>
      <c r="S35" s="17">
        <f t="shared" si="19"/>
        <v>0</v>
      </c>
      <c r="T35" s="17">
        <f t="shared" si="19"/>
        <v>0</v>
      </c>
      <c r="U35" s="17">
        <f t="shared" si="19"/>
        <v>0</v>
      </c>
      <c r="V35" s="17">
        <f t="shared" si="19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20">C38-B38</f>
        <v>-750</v>
      </c>
      <c r="E38" s="7">
        <v>0</v>
      </c>
      <c r="F38" s="7">
        <v>-4567</v>
      </c>
      <c r="G38" s="7">
        <f t="shared" ref="G38:G54" si="21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22">SUM(J38:U38)</f>
        <v>0</v>
      </c>
      <c r="W38" s="26">
        <f t="shared" ref="W38:W55" si="23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20"/>
        <v>-650</v>
      </c>
      <c r="E39" s="7">
        <v>0</v>
      </c>
      <c r="F39" s="7">
        <v>-3736</v>
      </c>
      <c r="G39" s="7">
        <f t="shared" si="21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22"/>
        <v>0</v>
      </c>
      <c r="W39" s="26">
        <f t="shared" si="23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20"/>
        <v>-750</v>
      </c>
      <c r="E40" s="7">
        <v>0</v>
      </c>
      <c r="F40" s="7">
        <v>-4490</v>
      </c>
      <c r="G40" s="7">
        <f t="shared" si="21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22"/>
        <v>0</v>
      </c>
      <c r="W40" s="26">
        <f t="shared" si="23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20"/>
        <v>-50</v>
      </c>
      <c r="E41" s="7">
        <v>0</v>
      </c>
      <c r="F41" s="7">
        <v>-1912</v>
      </c>
      <c r="G41" s="7">
        <f t="shared" si="21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22"/>
        <v>0</v>
      </c>
      <c r="W41" s="26">
        <f t="shared" si="23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20"/>
        <v>0</v>
      </c>
      <c r="E42" s="7">
        <v>0</v>
      </c>
      <c r="F42" s="7">
        <v>-208</v>
      </c>
      <c r="G42" s="7">
        <f t="shared" si="21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22"/>
        <v>0</v>
      </c>
      <c r="W42" s="26">
        <f t="shared" si="23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20"/>
        <v>-200</v>
      </c>
      <c r="E43" s="7">
        <v>0</v>
      </c>
      <c r="F43" s="7">
        <v>-1618.6</v>
      </c>
      <c r="G43" s="7">
        <f t="shared" si="21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22"/>
        <v>0</v>
      </c>
      <c r="W43" s="26">
        <f t="shared" si="23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20"/>
        <v>-300</v>
      </c>
      <c r="E44" s="7">
        <v>0</v>
      </c>
      <c r="F44" s="7">
        <v>-2223.1999999999998</v>
      </c>
      <c r="G44" s="7">
        <f t="shared" si="21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22"/>
        <v>0</v>
      </c>
      <c r="W44" s="26">
        <f t="shared" si="23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20"/>
        <v>-450</v>
      </c>
      <c r="E45" s="7">
        <v>0</v>
      </c>
      <c r="F45" s="7">
        <v>-7015.8</v>
      </c>
      <c r="G45" s="7">
        <f t="shared" si="21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22"/>
        <v>0</v>
      </c>
      <c r="W45" s="26">
        <f t="shared" si="23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20"/>
        <v>-400</v>
      </c>
      <c r="E46" s="7">
        <v>0</v>
      </c>
      <c r="F46" s="7">
        <v>-2282</v>
      </c>
      <c r="G46" s="7">
        <f t="shared" si="21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22"/>
        <v>0</v>
      </c>
      <c r="W46" s="26">
        <f t="shared" si="23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20"/>
        <v>-500</v>
      </c>
      <c r="E47" s="7">
        <v>0</v>
      </c>
      <c r="F47" s="7">
        <v>-4596</v>
      </c>
      <c r="G47" s="7">
        <f t="shared" si="21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22"/>
        <v>0</v>
      </c>
      <c r="W47" s="26">
        <f t="shared" si="23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20"/>
        <v>-1000</v>
      </c>
      <c r="E48" s="7">
        <v>0</v>
      </c>
      <c r="F48" s="7">
        <v>-6136</v>
      </c>
      <c r="G48" s="7">
        <f t="shared" si="21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22"/>
        <v>0</v>
      </c>
      <c r="W48" s="26">
        <f t="shared" si="23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20"/>
        <v>-100</v>
      </c>
      <c r="E49" s="7">
        <v>0</v>
      </c>
      <c r="F49" s="7">
        <v>-1286</v>
      </c>
      <c r="G49" s="7">
        <f t="shared" si="21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22"/>
        <v>0</v>
      </c>
      <c r="W49" s="26">
        <f t="shared" si="23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20"/>
        <v>0</v>
      </c>
      <c r="E50" s="7">
        <v>0</v>
      </c>
      <c r="F50" s="7">
        <v>-1250</v>
      </c>
      <c r="G50" s="7">
        <f t="shared" si="21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22"/>
        <v>0</v>
      </c>
      <c r="W50" s="26">
        <f t="shared" si="23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20"/>
        <v>-250</v>
      </c>
      <c r="E51" s="7">
        <v>0</v>
      </c>
      <c r="F51" s="7">
        <v>-2300</v>
      </c>
      <c r="G51" s="7">
        <f t="shared" si="21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22"/>
        <v>0</v>
      </c>
      <c r="W51" s="26">
        <f t="shared" si="23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20"/>
        <v>-1800</v>
      </c>
      <c r="E52" s="7">
        <v>0</v>
      </c>
      <c r="F52" s="7">
        <v>-31100</v>
      </c>
      <c r="G52" s="7">
        <f t="shared" si="21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22"/>
        <v>0</v>
      </c>
      <c r="W52" s="26">
        <f t="shared" si="23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20"/>
        <v>-150</v>
      </c>
      <c r="E53" s="7">
        <v>0</v>
      </c>
      <c r="F53" s="7">
        <v>-1283</v>
      </c>
      <c r="G53" s="7">
        <f t="shared" si="21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22"/>
        <v>0</v>
      </c>
      <c r="W53" s="26">
        <f t="shared" si="23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20"/>
        <v>0</v>
      </c>
      <c r="E54" s="7">
        <v>0</v>
      </c>
      <c r="F54" s="7">
        <v>-200</v>
      </c>
      <c r="G54" s="7">
        <f t="shared" si="21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22"/>
        <v>0</v>
      </c>
      <c r="W54" s="26">
        <f t="shared" si="23"/>
        <v>0</v>
      </c>
    </row>
    <row r="55" spans="1:23" x14ac:dyDescent="0.25">
      <c r="A55" s="14" t="s">
        <v>53</v>
      </c>
      <c r="B55" s="13">
        <f t="shared" ref="B55:E55" si="24">SUM(B38:B54)</f>
        <v>0</v>
      </c>
      <c r="C55" s="13">
        <f t="shared" si="24"/>
        <v>-7350</v>
      </c>
      <c r="D55" s="13">
        <f t="shared" si="24"/>
        <v>-7350</v>
      </c>
      <c r="E55" s="13">
        <f t="shared" si="24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25">SUM(J38:J54)</f>
        <v>0</v>
      </c>
      <c r="K55" s="18">
        <f t="shared" si="25"/>
        <v>0</v>
      </c>
      <c r="L55" s="18">
        <f t="shared" si="25"/>
        <v>0</v>
      </c>
      <c r="M55" s="18">
        <f t="shared" si="25"/>
        <v>0</v>
      </c>
      <c r="N55" s="18">
        <f t="shared" si="25"/>
        <v>0</v>
      </c>
      <c r="O55" s="18">
        <f t="shared" si="25"/>
        <v>0</v>
      </c>
      <c r="P55" s="18">
        <f t="shared" si="25"/>
        <v>0</v>
      </c>
      <c r="Q55" s="18">
        <f t="shared" si="25"/>
        <v>0</v>
      </c>
      <c r="R55" s="18">
        <f t="shared" si="25"/>
        <v>0</v>
      </c>
      <c r="S55" s="18">
        <f t="shared" si="25"/>
        <v>0</v>
      </c>
      <c r="T55" s="18">
        <f t="shared" si="25"/>
        <v>0</v>
      </c>
      <c r="U55" s="18">
        <f t="shared" si="25"/>
        <v>0</v>
      </c>
      <c r="V55" s="18">
        <f t="shared" si="25"/>
        <v>0</v>
      </c>
      <c r="W55" s="27">
        <f t="shared" si="23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26">C58-B58</f>
        <v>-12500</v>
      </c>
      <c r="E58" s="7">
        <v>0</v>
      </c>
      <c r="F58" s="7">
        <v>-77686</v>
      </c>
      <c r="G58" s="7">
        <f t="shared" ref="G58:G66" si="27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28">SUM(J58:U58)</f>
        <v>0</v>
      </c>
      <c r="W58" s="26">
        <f t="shared" ref="W58:W67" si="29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26"/>
        <v>-500</v>
      </c>
      <c r="E59" s="7">
        <v>0</v>
      </c>
      <c r="F59" s="7">
        <v>-4400</v>
      </c>
      <c r="G59" s="7">
        <f t="shared" si="27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28"/>
        <v>0</v>
      </c>
      <c r="W59" s="26">
        <f t="shared" si="29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26"/>
        <v>-55000</v>
      </c>
      <c r="E60" s="7">
        <v>0</v>
      </c>
      <c r="F60" s="7">
        <v>-162779.49</v>
      </c>
      <c r="G60" s="7">
        <f t="shared" si="27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28"/>
        <v>0</v>
      </c>
      <c r="W60" s="26">
        <f t="shared" si="29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26"/>
        <v>-450</v>
      </c>
      <c r="E61" s="7">
        <v>0</v>
      </c>
      <c r="F61" s="7">
        <v>-1499.85</v>
      </c>
      <c r="G61" s="7">
        <f t="shared" si="27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28"/>
        <v>0</v>
      </c>
      <c r="W61" s="26">
        <f t="shared" si="29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26"/>
        <v>-1000</v>
      </c>
      <c r="E62" s="7">
        <v>0</v>
      </c>
      <c r="F62" s="7">
        <v>-28609.46</v>
      </c>
      <c r="G62" s="7">
        <f t="shared" si="27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28"/>
        <v>0</v>
      </c>
      <c r="W62" s="26">
        <f t="shared" si="29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26"/>
        <v>-900</v>
      </c>
      <c r="E63" s="7">
        <v>0</v>
      </c>
      <c r="F63" s="7">
        <v>-19356.55</v>
      </c>
      <c r="G63" s="7">
        <f t="shared" si="27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28"/>
        <v>0</v>
      </c>
      <c r="W63" s="26">
        <f t="shared" si="29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26"/>
        <v>-750</v>
      </c>
      <c r="E64" s="7">
        <v>0</v>
      </c>
      <c r="F64" s="7">
        <v>-12864</v>
      </c>
      <c r="G64" s="7">
        <f t="shared" si="27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28"/>
        <v>0</v>
      </c>
      <c r="W64" s="26">
        <f t="shared" si="29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26"/>
        <v>-40000</v>
      </c>
      <c r="E65" s="7">
        <v>0</v>
      </c>
      <c r="F65" s="7">
        <v>-134605.98000000001</v>
      </c>
      <c r="G65" s="7">
        <f t="shared" si="27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28"/>
        <v>0</v>
      </c>
      <c r="W65" s="26">
        <f t="shared" si="29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26"/>
        <v>-200</v>
      </c>
      <c r="E66" s="7">
        <v>0</v>
      </c>
      <c r="F66" s="7">
        <v>-5000</v>
      </c>
      <c r="G66" s="7">
        <f t="shared" si="27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28"/>
        <v>0</v>
      </c>
      <c r="W66" s="26">
        <f t="shared" si="29"/>
        <v>0</v>
      </c>
    </row>
    <row r="67" spans="1:23" x14ac:dyDescent="0.25">
      <c r="A67" s="1" t="s">
        <v>73</v>
      </c>
      <c r="B67" s="8">
        <f t="shared" ref="B67:G67" si="30">SUM(B58:B66)</f>
        <v>0</v>
      </c>
      <c r="C67" s="8">
        <f t="shared" si="30"/>
        <v>-111300</v>
      </c>
      <c r="D67" s="8">
        <f t="shared" si="30"/>
        <v>-111300</v>
      </c>
      <c r="E67" s="8">
        <f t="shared" si="30"/>
        <v>0</v>
      </c>
      <c r="F67" s="8">
        <f t="shared" si="30"/>
        <v>-446801.32999999996</v>
      </c>
      <c r="G67" s="8">
        <f t="shared" si="30"/>
        <v>-446801.32999999996</v>
      </c>
      <c r="I67" s="17">
        <f>SUM(I58:I66)</f>
        <v>0</v>
      </c>
      <c r="J67" s="17">
        <f t="shared" ref="J67:V67" si="31">SUM(J58:J66)</f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Q67" s="17">
        <f t="shared" si="31"/>
        <v>0</v>
      </c>
      <c r="R67" s="17">
        <f t="shared" si="31"/>
        <v>0</v>
      </c>
      <c r="S67" s="17">
        <f t="shared" si="31"/>
        <v>0</v>
      </c>
      <c r="T67" s="17">
        <f t="shared" si="31"/>
        <v>0</v>
      </c>
      <c r="U67" s="17">
        <f t="shared" si="31"/>
        <v>0</v>
      </c>
      <c r="V67" s="17">
        <f t="shared" si="31"/>
        <v>0</v>
      </c>
      <c r="W67" s="27">
        <f t="shared" si="29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32">C70-B70</f>
        <v>0</v>
      </c>
      <c r="E70" s="7">
        <v>0</v>
      </c>
      <c r="F70" s="7">
        <v>-2015</v>
      </c>
      <c r="G70" s="7">
        <f t="shared" ref="G70" si="33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34">SUM(J70:U70)</f>
        <v>0</v>
      </c>
      <c r="W70" s="26">
        <f t="shared" ref="W70:W71" si="35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V71" si="36">SUM(C70)</f>
        <v>0</v>
      </c>
      <c r="D71" s="8">
        <f t="shared" si="36"/>
        <v>0</v>
      </c>
      <c r="E71" s="8">
        <f t="shared" si="36"/>
        <v>0</v>
      </c>
      <c r="F71" s="8">
        <f t="shared" si="36"/>
        <v>-2015</v>
      </c>
      <c r="G71" s="8">
        <f t="shared" si="36"/>
        <v>-2015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>
        <f t="shared" si="36"/>
        <v>0</v>
      </c>
      <c r="O71" s="17">
        <f t="shared" si="36"/>
        <v>0</v>
      </c>
      <c r="P71" s="17">
        <f t="shared" si="36"/>
        <v>0</v>
      </c>
      <c r="Q71" s="17">
        <f t="shared" si="36"/>
        <v>0</v>
      </c>
      <c r="R71" s="17">
        <f t="shared" si="36"/>
        <v>0</v>
      </c>
      <c r="S71" s="17">
        <f t="shared" si="36"/>
        <v>0</v>
      </c>
      <c r="T71" s="17">
        <f t="shared" si="36"/>
        <v>0</v>
      </c>
      <c r="U71" s="17">
        <f t="shared" si="36"/>
        <v>0</v>
      </c>
      <c r="V71" s="17">
        <f t="shared" si="36"/>
        <v>0</v>
      </c>
      <c r="W71" s="27">
        <f t="shared" si="35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37">B35+B55+B67+B71</f>
        <v>0</v>
      </c>
      <c r="C73" s="10">
        <f t="shared" si="37"/>
        <v>18450</v>
      </c>
      <c r="D73" s="10">
        <f t="shared" si="37"/>
        <v>18450</v>
      </c>
      <c r="E73" s="10">
        <f t="shared" si="37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38">J35+J55+J67+J71</f>
        <v>0</v>
      </c>
      <c r="K73" s="17">
        <f t="shared" si="38"/>
        <v>0</v>
      </c>
      <c r="L73" s="17">
        <f t="shared" si="38"/>
        <v>0</v>
      </c>
      <c r="M73" s="17">
        <f t="shared" si="38"/>
        <v>0</v>
      </c>
      <c r="N73" s="17">
        <f t="shared" si="38"/>
        <v>0</v>
      </c>
      <c r="O73" s="17">
        <f t="shared" si="38"/>
        <v>0</v>
      </c>
      <c r="P73" s="17">
        <f t="shared" si="38"/>
        <v>0</v>
      </c>
      <c r="Q73" s="17">
        <f t="shared" si="38"/>
        <v>0</v>
      </c>
      <c r="R73" s="17">
        <f t="shared" si="38"/>
        <v>0</v>
      </c>
      <c r="S73" s="17">
        <f t="shared" si="38"/>
        <v>0</v>
      </c>
      <c r="T73" s="17">
        <f t="shared" si="38"/>
        <v>0</v>
      </c>
      <c r="U73" s="17">
        <f t="shared" si="38"/>
        <v>0</v>
      </c>
      <c r="V73" s="17">
        <f t="shared" si="38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39">C76-B76</f>
        <v>0</v>
      </c>
      <c r="E76" s="7">
        <v>0</v>
      </c>
      <c r="F76" s="7">
        <v>348</v>
      </c>
      <c r="G76" s="7">
        <f t="shared" ref="G76:G77" si="40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41">SUM(J76:U76)</f>
        <v>0</v>
      </c>
      <c r="W76" s="26">
        <f t="shared" ref="W76:W84" si="42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39"/>
        <v>-60</v>
      </c>
      <c r="E77" s="7">
        <v>0</v>
      </c>
      <c r="F77" s="7">
        <v>-357</v>
      </c>
      <c r="G77" s="7">
        <f t="shared" si="40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41"/>
        <v>0</v>
      </c>
      <c r="W77" s="26">
        <f t="shared" si="42"/>
        <v>0</v>
      </c>
    </row>
    <row r="78" spans="1:23" x14ac:dyDescent="0.25">
      <c r="A78" s="1" t="s">
        <v>78</v>
      </c>
      <c r="B78" s="8">
        <f t="shared" ref="B78:E78" si="43">SUM(B76:B77)</f>
        <v>0</v>
      </c>
      <c r="C78" s="8">
        <f t="shared" si="43"/>
        <v>-60</v>
      </c>
      <c r="D78" s="8">
        <f t="shared" si="43"/>
        <v>-60</v>
      </c>
      <c r="E78" s="8">
        <f t="shared" si="43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44">SUM(J76:J77)</f>
        <v>0</v>
      </c>
      <c r="K78" s="17">
        <f t="shared" si="44"/>
        <v>0</v>
      </c>
      <c r="L78" s="17">
        <f t="shared" si="44"/>
        <v>0</v>
      </c>
      <c r="M78" s="17">
        <f t="shared" si="44"/>
        <v>0</v>
      </c>
      <c r="N78" s="17">
        <f t="shared" si="44"/>
        <v>0</v>
      </c>
      <c r="O78" s="17">
        <f t="shared" si="44"/>
        <v>0</v>
      </c>
      <c r="P78" s="17">
        <f t="shared" si="44"/>
        <v>0</v>
      </c>
      <c r="Q78" s="17">
        <f t="shared" si="44"/>
        <v>0</v>
      </c>
      <c r="R78" s="17">
        <f t="shared" si="44"/>
        <v>0</v>
      </c>
      <c r="S78" s="17">
        <f t="shared" si="44"/>
        <v>0</v>
      </c>
      <c r="T78" s="17">
        <f t="shared" si="44"/>
        <v>0</v>
      </c>
      <c r="U78" s="17">
        <f t="shared" si="44"/>
        <v>0</v>
      </c>
      <c r="V78" s="17">
        <f t="shared" si="44"/>
        <v>0</v>
      </c>
      <c r="W78" s="27">
        <f t="shared" si="42"/>
        <v>0</v>
      </c>
    </row>
    <row r="80" spans="1:23" x14ac:dyDescent="0.25">
      <c r="A80" s="14" t="s">
        <v>79</v>
      </c>
      <c r="B80" s="13">
        <f t="shared" ref="B80:E80" si="45">B73+B78</f>
        <v>0</v>
      </c>
      <c r="C80" s="13">
        <f t="shared" si="45"/>
        <v>18390</v>
      </c>
      <c r="D80" s="13">
        <f t="shared" si="45"/>
        <v>18390</v>
      </c>
      <c r="E80" s="13">
        <f t="shared" si="45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46">J73+J78</f>
        <v>0</v>
      </c>
      <c r="K80" s="18">
        <f t="shared" si="46"/>
        <v>0</v>
      </c>
      <c r="L80" s="18">
        <f t="shared" si="46"/>
        <v>0</v>
      </c>
      <c r="M80" s="18">
        <f t="shared" si="46"/>
        <v>0</v>
      </c>
      <c r="N80" s="18">
        <f t="shared" si="46"/>
        <v>0</v>
      </c>
      <c r="O80" s="18">
        <f t="shared" si="46"/>
        <v>0</v>
      </c>
      <c r="P80" s="18">
        <f t="shared" si="46"/>
        <v>0</v>
      </c>
      <c r="Q80" s="18">
        <f t="shared" si="46"/>
        <v>0</v>
      </c>
      <c r="R80" s="18">
        <f t="shared" si="46"/>
        <v>0</v>
      </c>
      <c r="S80" s="18">
        <f t="shared" si="46"/>
        <v>0</v>
      </c>
      <c r="T80" s="18">
        <f t="shared" si="46"/>
        <v>0</v>
      </c>
      <c r="U80" s="18">
        <f t="shared" si="46"/>
        <v>0</v>
      </c>
      <c r="V80" s="18">
        <f t="shared" si="46"/>
        <v>0</v>
      </c>
      <c r="W80" s="27">
        <f t="shared" si="42"/>
        <v>0</v>
      </c>
    </row>
    <row r="82" spans="1:23" x14ac:dyDescent="0.25">
      <c r="A82" s="14" t="s">
        <v>80</v>
      </c>
      <c r="B82" s="13">
        <f t="shared" ref="B82:E82" si="47">B33+B55+B67+B71+B78</f>
        <v>0</v>
      </c>
      <c r="C82" s="13">
        <f t="shared" si="47"/>
        <v>-186110</v>
      </c>
      <c r="D82" s="13">
        <f t="shared" si="47"/>
        <v>-186110</v>
      </c>
      <c r="E82" s="13">
        <f t="shared" si="47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48">J33+J55+J67+J71+J78</f>
        <v>0</v>
      </c>
      <c r="K82" s="18">
        <f t="shared" si="48"/>
        <v>0</v>
      </c>
      <c r="L82" s="18">
        <f t="shared" si="48"/>
        <v>0</v>
      </c>
      <c r="M82" s="18">
        <f t="shared" si="48"/>
        <v>0</v>
      </c>
      <c r="N82" s="18">
        <f t="shared" si="48"/>
        <v>0</v>
      </c>
      <c r="O82" s="18">
        <f t="shared" si="48"/>
        <v>0</v>
      </c>
      <c r="P82" s="18">
        <f t="shared" si="48"/>
        <v>0</v>
      </c>
      <c r="Q82" s="18">
        <f t="shared" si="48"/>
        <v>0</v>
      </c>
      <c r="R82" s="18">
        <f t="shared" si="48"/>
        <v>0</v>
      </c>
      <c r="S82" s="18">
        <f t="shared" si="48"/>
        <v>0</v>
      </c>
      <c r="T82" s="18">
        <f t="shared" si="48"/>
        <v>0</v>
      </c>
      <c r="U82" s="18">
        <f t="shared" si="48"/>
        <v>0</v>
      </c>
      <c r="V82" s="18">
        <f t="shared" si="48"/>
        <v>0</v>
      </c>
      <c r="W82" s="27">
        <f t="shared" si="42"/>
        <v>0</v>
      </c>
    </row>
    <row r="84" spans="1:23" x14ac:dyDescent="0.25">
      <c r="A84" s="14" t="s">
        <v>81</v>
      </c>
      <c r="B84" s="13">
        <f t="shared" ref="B84:E84" si="49">B80</f>
        <v>0</v>
      </c>
      <c r="C84" s="13">
        <f t="shared" si="49"/>
        <v>18390</v>
      </c>
      <c r="D84" s="13">
        <f t="shared" si="49"/>
        <v>18390</v>
      </c>
      <c r="E84" s="13">
        <f t="shared" si="49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50">J80</f>
        <v>0</v>
      </c>
      <c r="K84" s="18">
        <f t="shared" si="50"/>
        <v>0</v>
      </c>
      <c r="L84" s="18">
        <f t="shared" si="50"/>
        <v>0</v>
      </c>
      <c r="M84" s="18">
        <f t="shared" si="50"/>
        <v>0</v>
      </c>
      <c r="N84" s="18">
        <f t="shared" si="50"/>
        <v>0</v>
      </c>
      <c r="O84" s="18">
        <f t="shared" si="50"/>
        <v>0</v>
      </c>
      <c r="P84" s="18">
        <f t="shared" si="50"/>
        <v>0</v>
      </c>
      <c r="Q84" s="18">
        <f t="shared" si="50"/>
        <v>0</v>
      </c>
      <c r="R84" s="18">
        <f t="shared" si="50"/>
        <v>0</v>
      </c>
      <c r="S84" s="18">
        <f t="shared" si="50"/>
        <v>0</v>
      </c>
      <c r="T84" s="18">
        <f t="shared" si="50"/>
        <v>0</v>
      </c>
      <c r="U84" s="18">
        <f t="shared" si="50"/>
        <v>0</v>
      </c>
      <c r="V84" s="18">
        <f t="shared" si="50"/>
        <v>0</v>
      </c>
      <c r="W84" s="27">
        <f t="shared" si="42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8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D38" sqref="D38"/>
    </sheetView>
  </sheetViews>
  <sheetFormatPr defaultRowHeight="15" x14ac:dyDescent="0.25"/>
  <cols>
    <col min="1" max="1" width="48.140625" bestFit="1" customWidth="1"/>
    <col min="2" max="2" width="14.28515625" bestFit="1" customWidth="1"/>
    <col min="3" max="3" width="13.42578125" bestFit="1" customWidth="1"/>
    <col min="4" max="4" width="12.140625" bestFit="1" customWidth="1"/>
    <col min="5" max="6" width="14.28515625" bestFit="1" customWidth="1"/>
    <col min="7" max="7" width="13.28515625" bestFit="1" customWidth="1"/>
    <col min="8" max="8" width="3.7109375" customWidth="1"/>
    <col min="9" max="9" width="13.28515625" customWidth="1"/>
    <col min="10" max="21" width="12.7109375" customWidth="1"/>
    <col min="22" max="22" width="12.28515625" customWidth="1"/>
    <col min="23" max="23" width="10" style="24" customWidth="1"/>
  </cols>
  <sheetData>
    <row r="1" spans="1:23" ht="18.75" x14ac:dyDescent="0.3">
      <c r="A1" s="6" t="s">
        <v>0</v>
      </c>
      <c r="B1" s="16"/>
      <c r="I1" s="16" t="s">
        <v>1</v>
      </c>
      <c r="J1" s="16">
        <v>75</v>
      </c>
      <c r="K1" s="15" t="s">
        <v>129</v>
      </c>
    </row>
    <row r="2" spans="1:23" ht="30" x14ac:dyDescent="0.25">
      <c r="A2" s="2" t="s">
        <v>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I2" s="30" t="s">
        <v>89</v>
      </c>
      <c r="J2" s="30" t="s">
        <v>90</v>
      </c>
      <c r="K2" s="30" t="s">
        <v>91</v>
      </c>
      <c r="L2" s="30" t="s">
        <v>92</v>
      </c>
      <c r="M2" s="30" t="s">
        <v>93</v>
      </c>
      <c r="N2" s="30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0" t="s">
        <v>99</v>
      </c>
      <c r="T2" s="30" t="s">
        <v>100</v>
      </c>
      <c r="U2" s="30" t="s">
        <v>101</v>
      </c>
      <c r="V2" s="30" t="s">
        <v>102</v>
      </c>
    </row>
    <row r="3" spans="1:23" s="3" customFormat="1" x14ac:dyDescent="0.25">
      <c r="A3" s="31" t="s">
        <v>3</v>
      </c>
      <c r="B3" s="33"/>
      <c r="C3" s="33"/>
      <c r="D3" s="33"/>
      <c r="E3" s="33"/>
      <c r="F3" s="33"/>
      <c r="G3" s="33"/>
      <c r="W3" s="25"/>
    </row>
    <row r="4" spans="1:23" s="3" customFormat="1" x14ac:dyDescent="0.25">
      <c r="A4" s="31" t="s">
        <v>4</v>
      </c>
      <c r="B4" s="33"/>
      <c r="C4" s="33"/>
      <c r="D4" s="33"/>
      <c r="E4" s="33"/>
      <c r="F4" s="33"/>
      <c r="G4" s="33"/>
      <c r="W4" s="25"/>
    </row>
    <row r="5" spans="1:23" x14ac:dyDescent="0.25">
      <c r="A5" t="s">
        <v>6</v>
      </c>
      <c r="B5" s="7">
        <v>0</v>
      </c>
      <c r="C5" s="7">
        <v>10000</v>
      </c>
      <c r="D5" s="7">
        <f t="shared" ref="D5:D11" si="0">C5-B5</f>
        <v>10000</v>
      </c>
      <c r="E5" s="7">
        <v>0</v>
      </c>
      <c r="F5" s="7">
        <v>77000</v>
      </c>
      <c r="G5" s="7">
        <f t="shared" ref="G5:G11" si="1">F5-E5</f>
        <v>77000</v>
      </c>
      <c r="I5" s="22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>SUM(J5:U5)</f>
        <v>0</v>
      </c>
      <c r="W5" s="26">
        <f t="shared" ref="W5:W6" si="2">V5-I5</f>
        <v>0</v>
      </c>
    </row>
    <row r="6" spans="1:23" x14ac:dyDescent="0.25">
      <c r="A6" t="s">
        <v>103</v>
      </c>
      <c r="B6" s="7">
        <v>0</v>
      </c>
      <c r="C6" s="7">
        <v>120000</v>
      </c>
      <c r="D6" s="7">
        <f t="shared" si="0"/>
        <v>120000</v>
      </c>
      <c r="E6" s="7">
        <v>0</v>
      </c>
      <c r="F6" s="7">
        <v>448975</v>
      </c>
      <c r="G6" s="7">
        <f t="shared" si="1"/>
        <v>448975</v>
      </c>
      <c r="I6" s="22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>
        <f t="shared" ref="V6:V11" si="3">SUM(J6:U6)</f>
        <v>0</v>
      </c>
      <c r="W6" s="26">
        <f t="shared" si="2"/>
        <v>0</v>
      </c>
    </row>
    <row r="7" spans="1:23" x14ac:dyDescent="0.25">
      <c r="A7" t="s">
        <v>8</v>
      </c>
      <c r="B7" s="7">
        <v>0</v>
      </c>
      <c r="C7" s="7">
        <v>60000</v>
      </c>
      <c r="D7" s="7">
        <f t="shared" si="0"/>
        <v>60000</v>
      </c>
      <c r="E7" s="7">
        <v>0</v>
      </c>
      <c r="F7" s="7">
        <v>500610</v>
      </c>
      <c r="G7" s="7">
        <f t="shared" si="1"/>
        <v>500610</v>
      </c>
      <c r="I7" s="22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>
        <f t="shared" si="3"/>
        <v>0</v>
      </c>
      <c r="W7" s="26">
        <f>V7-I7</f>
        <v>0</v>
      </c>
    </row>
    <row r="8" spans="1:23" x14ac:dyDescent="0.25">
      <c r="A8" t="s">
        <v>104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-10618</v>
      </c>
      <c r="G8" s="7">
        <f t="shared" si="1"/>
        <v>-10618</v>
      </c>
      <c r="I8" s="22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>
        <f t="shared" si="3"/>
        <v>0</v>
      </c>
      <c r="W8" s="26">
        <f t="shared" ref="W8:W12" si="4">V8-I8</f>
        <v>0</v>
      </c>
    </row>
    <row r="9" spans="1:23" x14ac:dyDescent="0.25">
      <c r="A9" t="s">
        <v>105</v>
      </c>
      <c r="B9" s="7">
        <v>0</v>
      </c>
      <c r="C9" s="7">
        <v>1500</v>
      </c>
      <c r="D9" s="7">
        <f t="shared" si="0"/>
        <v>1500</v>
      </c>
      <c r="E9" s="7">
        <v>0</v>
      </c>
      <c r="F9" s="7">
        <v>21075</v>
      </c>
      <c r="G9" s="7">
        <f t="shared" si="1"/>
        <v>21075</v>
      </c>
      <c r="I9" s="22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>
        <f t="shared" si="3"/>
        <v>0</v>
      </c>
      <c r="W9" s="26">
        <f t="shared" si="4"/>
        <v>0</v>
      </c>
    </row>
    <row r="10" spans="1:23" x14ac:dyDescent="0.25">
      <c r="A10" t="s">
        <v>106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200</v>
      </c>
      <c r="G10" s="7">
        <f t="shared" si="1"/>
        <v>200</v>
      </c>
      <c r="I10" s="22"/>
      <c r="J10" s="2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 t="shared" si="3"/>
        <v>0</v>
      </c>
      <c r="W10" s="26">
        <f t="shared" si="4"/>
        <v>0</v>
      </c>
    </row>
    <row r="11" spans="1:23" x14ac:dyDescent="0.25">
      <c r="A11" t="s">
        <v>107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300</v>
      </c>
      <c r="G11" s="7">
        <f t="shared" si="1"/>
        <v>300</v>
      </c>
      <c r="I11" s="22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>
        <f t="shared" si="3"/>
        <v>0</v>
      </c>
      <c r="W11" s="26">
        <f t="shared" si="4"/>
        <v>0</v>
      </c>
    </row>
    <row r="12" spans="1:23" x14ac:dyDescent="0.25">
      <c r="A12" s="1" t="s">
        <v>14</v>
      </c>
      <c r="B12" s="8">
        <f t="shared" ref="B12:G12" si="5">SUM(B5:B11)</f>
        <v>0</v>
      </c>
      <c r="C12" s="8">
        <f t="shared" si="5"/>
        <v>191500</v>
      </c>
      <c r="D12" s="8">
        <f t="shared" si="5"/>
        <v>191500</v>
      </c>
      <c r="E12" s="8">
        <f t="shared" si="5"/>
        <v>0</v>
      </c>
      <c r="F12" s="8">
        <f t="shared" si="5"/>
        <v>1037542</v>
      </c>
      <c r="G12" s="8">
        <f t="shared" si="5"/>
        <v>1037542</v>
      </c>
      <c r="I12" s="17">
        <f>SUM(I5:I11)</f>
        <v>0</v>
      </c>
      <c r="J12" s="17">
        <f t="shared" ref="J12:V12" si="6">SUM(J5:J11)</f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7">
        <f t="shared" si="6"/>
        <v>0</v>
      </c>
      <c r="V12" s="17">
        <f t="shared" si="6"/>
        <v>0</v>
      </c>
      <c r="W12" s="27">
        <f t="shared" si="4"/>
        <v>0</v>
      </c>
    </row>
    <row r="13" spans="1:23" x14ac:dyDescent="0.25">
      <c r="A13" s="4"/>
      <c r="B13" s="9"/>
      <c r="C13" s="9"/>
      <c r="D13" s="9"/>
      <c r="E13" s="9"/>
      <c r="F13" s="9"/>
      <c r="G13" s="9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x14ac:dyDescent="0.25">
      <c r="A14" s="4" t="s">
        <v>15</v>
      </c>
      <c r="B14" s="9"/>
      <c r="C14" s="9"/>
      <c r="D14" s="9"/>
      <c r="E14" s="9"/>
      <c r="F14" s="9"/>
      <c r="G14" s="9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x14ac:dyDescent="0.25">
      <c r="A15" t="s">
        <v>16</v>
      </c>
      <c r="B15" s="7">
        <v>0</v>
      </c>
      <c r="C15" s="7">
        <v>5500</v>
      </c>
      <c r="D15" s="7">
        <f>C15-B15</f>
        <v>5500</v>
      </c>
      <c r="E15" s="7">
        <v>0</v>
      </c>
      <c r="F15" s="7">
        <v>39872</v>
      </c>
      <c r="G15" s="7">
        <f>F15-E15</f>
        <v>39872</v>
      </c>
      <c r="I15" s="22"/>
      <c r="J15" s="2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>
        <f t="shared" ref="V15:V16" si="7">SUM(J15:U15)</f>
        <v>0</v>
      </c>
      <c r="W15" s="26">
        <f t="shared" ref="W15:W19" si="8">V15-I15</f>
        <v>0</v>
      </c>
    </row>
    <row r="16" spans="1:23" x14ac:dyDescent="0.25">
      <c r="A16" t="s">
        <v>17</v>
      </c>
      <c r="B16" s="7">
        <v>0</v>
      </c>
      <c r="C16" s="7">
        <v>7500</v>
      </c>
      <c r="D16" s="7">
        <f>C16-B16</f>
        <v>7500</v>
      </c>
      <c r="E16" s="7">
        <v>0</v>
      </c>
      <c r="F16" s="7">
        <v>41281</v>
      </c>
      <c r="G16" s="7">
        <f>F16-E16</f>
        <v>41281</v>
      </c>
      <c r="I16" s="22"/>
      <c r="J16" s="2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>
        <f t="shared" si="7"/>
        <v>0</v>
      </c>
      <c r="W16" s="26">
        <f t="shared" si="8"/>
        <v>0</v>
      </c>
    </row>
    <row r="17" spans="1:23" x14ac:dyDescent="0.25">
      <c r="A17" s="1" t="s">
        <v>18</v>
      </c>
      <c r="B17" s="8">
        <f t="shared" ref="B17:G17" si="9">SUM(B15:B16)</f>
        <v>0</v>
      </c>
      <c r="C17" s="8">
        <f t="shared" si="9"/>
        <v>13000</v>
      </c>
      <c r="D17" s="8">
        <f t="shared" si="9"/>
        <v>13000</v>
      </c>
      <c r="E17" s="8">
        <f t="shared" si="9"/>
        <v>0</v>
      </c>
      <c r="F17" s="8">
        <f t="shared" si="9"/>
        <v>81153</v>
      </c>
      <c r="G17" s="8">
        <f t="shared" si="9"/>
        <v>81153</v>
      </c>
      <c r="I17" s="17">
        <f>SUM(I15:I16)</f>
        <v>0</v>
      </c>
      <c r="J17" s="17">
        <f t="shared" ref="J17:V17" si="10">SUM(J15:J16)</f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0</v>
      </c>
      <c r="U17" s="17">
        <f t="shared" si="10"/>
        <v>0</v>
      </c>
      <c r="V17" s="17">
        <f t="shared" si="10"/>
        <v>0</v>
      </c>
      <c r="W17" s="27">
        <f t="shared" si="8"/>
        <v>0</v>
      </c>
    </row>
    <row r="18" spans="1:23" x14ac:dyDescent="0.25">
      <c r="A18" s="4"/>
      <c r="B18" s="9"/>
      <c r="C18" s="9"/>
      <c r="D18" s="9"/>
      <c r="E18" s="9"/>
      <c r="F18" s="9"/>
      <c r="G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32" t="s">
        <v>19</v>
      </c>
      <c r="B19" s="10">
        <f>B12+B17</f>
        <v>0</v>
      </c>
      <c r="C19" s="10">
        <f t="shared" ref="C19:G19" si="11">C12+C17</f>
        <v>204500</v>
      </c>
      <c r="D19" s="10">
        <f t="shared" si="11"/>
        <v>204500</v>
      </c>
      <c r="E19" s="10">
        <f t="shared" si="11"/>
        <v>0</v>
      </c>
      <c r="F19" s="10">
        <f t="shared" si="11"/>
        <v>1118695</v>
      </c>
      <c r="G19" s="10">
        <f t="shared" si="11"/>
        <v>1118695</v>
      </c>
      <c r="I19" s="17">
        <f t="shared" ref="I19:V19" si="12">I12+I17</f>
        <v>0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0</v>
      </c>
      <c r="U19" s="17">
        <f t="shared" si="12"/>
        <v>0</v>
      </c>
      <c r="V19" s="17">
        <f t="shared" si="12"/>
        <v>0</v>
      </c>
      <c r="W19" s="27">
        <f t="shared" si="8"/>
        <v>0</v>
      </c>
    </row>
    <row r="20" spans="1:23" x14ac:dyDescent="0.25">
      <c r="A20" s="4"/>
      <c r="B20" s="9"/>
      <c r="C20" s="9"/>
      <c r="D20" s="9"/>
      <c r="E20" s="9"/>
      <c r="F20" s="9"/>
      <c r="G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4" t="s">
        <v>20</v>
      </c>
      <c r="B21" s="9"/>
      <c r="C21" s="9"/>
      <c r="D21" s="9"/>
      <c r="E21" s="9"/>
      <c r="F21" s="9"/>
      <c r="G21" s="9"/>
      <c r="I21" s="9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4" t="s">
        <v>21</v>
      </c>
      <c r="B22" s="9"/>
      <c r="C22" s="9"/>
      <c r="D22" s="9"/>
      <c r="E22" s="9"/>
      <c r="F22" s="9"/>
      <c r="G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t="s">
        <v>108</v>
      </c>
      <c r="B23" s="7">
        <v>0</v>
      </c>
      <c r="C23" s="7">
        <v>-400</v>
      </c>
      <c r="D23" s="7">
        <f t="shared" ref="D23:D32" si="13">C23-B23</f>
        <v>-400</v>
      </c>
      <c r="E23" s="7">
        <v>0</v>
      </c>
      <c r="F23" s="7">
        <v>-20179.2</v>
      </c>
      <c r="G23" s="7">
        <f t="shared" ref="G23:G32" si="14">F23-E23</f>
        <v>-20179.2</v>
      </c>
      <c r="I23" s="22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>
        <f t="shared" ref="V23:V32" si="15">SUM(J23:U23)</f>
        <v>0</v>
      </c>
      <c r="W23" s="26">
        <f t="shared" ref="W23:W35" si="16">V23-I23</f>
        <v>0</v>
      </c>
    </row>
    <row r="24" spans="1:23" x14ac:dyDescent="0.25">
      <c r="A24" t="s">
        <v>23</v>
      </c>
      <c r="B24" s="7">
        <v>0</v>
      </c>
      <c r="C24" s="7">
        <v>-300</v>
      </c>
      <c r="D24" s="7">
        <f t="shared" si="13"/>
        <v>-300</v>
      </c>
      <c r="E24" s="7">
        <v>0</v>
      </c>
      <c r="F24" s="7">
        <v>-12070</v>
      </c>
      <c r="G24" s="7">
        <f t="shared" si="14"/>
        <v>-12070</v>
      </c>
      <c r="I24" s="22"/>
      <c r="J24" s="2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>
        <f t="shared" si="15"/>
        <v>0</v>
      </c>
      <c r="W24" s="26">
        <f t="shared" si="16"/>
        <v>0</v>
      </c>
    </row>
    <row r="25" spans="1:23" x14ac:dyDescent="0.25">
      <c r="A25" t="s">
        <v>24</v>
      </c>
      <c r="B25" s="7">
        <v>0</v>
      </c>
      <c r="C25" s="7">
        <v>-30000</v>
      </c>
      <c r="D25" s="7">
        <f t="shared" si="13"/>
        <v>-30000</v>
      </c>
      <c r="E25" s="7">
        <v>0</v>
      </c>
      <c r="F25" s="7">
        <v>-162657.70000000001</v>
      </c>
      <c r="G25" s="7">
        <f t="shared" si="14"/>
        <v>-162657.70000000001</v>
      </c>
      <c r="I25" s="22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>
        <f t="shared" si="15"/>
        <v>0</v>
      </c>
      <c r="W25" s="26">
        <f t="shared" si="16"/>
        <v>0</v>
      </c>
    </row>
    <row r="26" spans="1:23" x14ac:dyDescent="0.25">
      <c r="A26" t="s">
        <v>109</v>
      </c>
      <c r="B26" s="7">
        <v>0</v>
      </c>
      <c r="C26" s="7">
        <v>-15000</v>
      </c>
      <c r="D26" s="7">
        <f t="shared" si="13"/>
        <v>-15000</v>
      </c>
      <c r="E26" s="7">
        <v>0</v>
      </c>
      <c r="F26" s="7">
        <v>-108890</v>
      </c>
      <c r="G26" s="7">
        <f t="shared" si="14"/>
        <v>-108890</v>
      </c>
      <c r="I26" s="22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>
        <f t="shared" si="15"/>
        <v>0</v>
      </c>
      <c r="W26" s="26">
        <f t="shared" si="16"/>
        <v>0</v>
      </c>
    </row>
    <row r="27" spans="1:23" x14ac:dyDescent="0.25">
      <c r="A27" t="s">
        <v>26</v>
      </c>
      <c r="B27" s="7">
        <v>0</v>
      </c>
      <c r="C27" s="7">
        <v>-4500</v>
      </c>
      <c r="D27" s="7">
        <f t="shared" si="13"/>
        <v>-4500</v>
      </c>
      <c r="E27" s="7">
        <v>0</v>
      </c>
      <c r="F27" s="7">
        <v>-15315</v>
      </c>
      <c r="G27" s="7">
        <f t="shared" si="14"/>
        <v>-15315</v>
      </c>
      <c r="I27" s="22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>
        <f t="shared" si="15"/>
        <v>0</v>
      </c>
      <c r="W27" s="26">
        <f t="shared" si="16"/>
        <v>0</v>
      </c>
    </row>
    <row r="28" spans="1:23" x14ac:dyDescent="0.25">
      <c r="A28" t="s">
        <v>27</v>
      </c>
      <c r="B28" s="7">
        <v>0</v>
      </c>
      <c r="C28" s="7">
        <v>-5000</v>
      </c>
      <c r="D28" s="7">
        <f t="shared" si="13"/>
        <v>-5000</v>
      </c>
      <c r="E28" s="7">
        <v>0</v>
      </c>
      <c r="F28" s="7">
        <v>-75165</v>
      </c>
      <c r="G28" s="7">
        <f t="shared" si="14"/>
        <v>-75165</v>
      </c>
      <c r="I28" s="22"/>
      <c r="J28" s="23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>
        <f t="shared" si="15"/>
        <v>0</v>
      </c>
      <c r="W28" s="26">
        <f t="shared" si="16"/>
        <v>0</v>
      </c>
    </row>
    <row r="29" spans="1:23" x14ac:dyDescent="0.25">
      <c r="A29" t="s">
        <v>110</v>
      </c>
      <c r="B29" s="7">
        <v>0</v>
      </c>
      <c r="C29" s="7">
        <v>-6000</v>
      </c>
      <c r="D29" s="7">
        <f t="shared" si="13"/>
        <v>-6000</v>
      </c>
      <c r="E29" s="7">
        <v>0</v>
      </c>
      <c r="F29" s="7">
        <v>-61571</v>
      </c>
      <c r="G29" s="7">
        <f t="shared" si="14"/>
        <v>-61571</v>
      </c>
      <c r="I29" s="22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>
        <f t="shared" si="15"/>
        <v>0</v>
      </c>
      <c r="W29" s="26">
        <f t="shared" si="16"/>
        <v>0</v>
      </c>
    </row>
    <row r="30" spans="1:23" x14ac:dyDescent="0.25">
      <c r="A30" t="s">
        <v>111</v>
      </c>
      <c r="B30" s="7">
        <v>0</v>
      </c>
      <c r="C30" s="7">
        <v>-5000</v>
      </c>
      <c r="D30" s="7">
        <f t="shared" si="13"/>
        <v>-5000</v>
      </c>
      <c r="E30" s="7">
        <v>0</v>
      </c>
      <c r="F30" s="7">
        <v>-34048.26</v>
      </c>
      <c r="G30" s="7">
        <f t="shared" si="14"/>
        <v>-34048.26</v>
      </c>
      <c r="I30" s="22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>
        <f t="shared" si="15"/>
        <v>0</v>
      </c>
      <c r="W30" s="26">
        <f t="shared" si="16"/>
        <v>0</v>
      </c>
    </row>
    <row r="31" spans="1:23" x14ac:dyDescent="0.25">
      <c r="A31" s="11" t="s">
        <v>112</v>
      </c>
      <c r="B31" s="7">
        <v>0</v>
      </c>
      <c r="C31" s="7">
        <v>-1200</v>
      </c>
      <c r="D31" s="7">
        <f t="shared" si="13"/>
        <v>-1200</v>
      </c>
      <c r="E31" s="7">
        <v>0</v>
      </c>
      <c r="F31" s="7">
        <v>-3894.6</v>
      </c>
      <c r="G31" s="7">
        <f t="shared" si="14"/>
        <v>-3894.6</v>
      </c>
      <c r="I31" s="22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>
        <f t="shared" si="15"/>
        <v>0</v>
      </c>
      <c r="W31" s="26">
        <f t="shared" si="16"/>
        <v>0</v>
      </c>
    </row>
    <row r="32" spans="1:23" x14ac:dyDescent="0.25">
      <c r="A32" t="s">
        <v>113</v>
      </c>
      <c r="B32" s="7">
        <v>0</v>
      </c>
      <c r="C32" s="7">
        <v>0</v>
      </c>
      <c r="D32" s="7">
        <f t="shared" si="13"/>
        <v>0</v>
      </c>
      <c r="E32" s="7">
        <v>0</v>
      </c>
      <c r="F32" s="7">
        <v>-920</v>
      </c>
      <c r="G32" s="7">
        <f t="shared" si="14"/>
        <v>-920</v>
      </c>
      <c r="I32" s="22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>
        <f t="shared" si="15"/>
        <v>0</v>
      </c>
      <c r="W32" s="26">
        <f t="shared" si="16"/>
        <v>0</v>
      </c>
    </row>
    <row r="33" spans="1:23" x14ac:dyDescent="0.25">
      <c r="A33" s="1" t="s">
        <v>30</v>
      </c>
      <c r="B33" s="8">
        <f t="shared" ref="B33:V33" si="17">SUM(B23:B32)</f>
        <v>0</v>
      </c>
      <c r="C33" s="8">
        <f t="shared" si="17"/>
        <v>-67400</v>
      </c>
      <c r="D33" s="8">
        <f t="shared" si="17"/>
        <v>-67400</v>
      </c>
      <c r="E33" s="8">
        <f t="shared" si="17"/>
        <v>0</v>
      </c>
      <c r="F33" s="8">
        <f t="shared" si="17"/>
        <v>-494710.76</v>
      </c>
      <c r="G33" s="8">
        <f t="shared" si="17"/>
        <v>-494710.76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27">
        <f t="shared" si="16"/>
        <v>0</v>
      </c>
    </row>
    <row r="34" spans="1:23" x14ac:dyDescent="0.25">
      <c r="A34" s="4"/>
      <c r="B34" s="9"/>
      <c r="C34" s="9"/>
      <c r="D34" s="9"/>
      <c r="E34" s="9"/>
      <c r="F34" s="9"/>
      <c r="G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3" x14ac:dyDescent="0.25">
      <c r="A35" s="32" t="s">
        <v>31</v>
      </c>
      <c r="B35" s="10">
        <f t="shared" ref="B35:E35" si="18">B19+B33</f>
        <v>0</v>
      </c>
      <c r="C35" s="10">
        <f t="shared" si="18"/>
        <v>137100</v>
      </c>
      <c r="D35" s="10">
        <f t="shared" si="18"/>
        <v>137100</v>
      </c>
      <c r="E35" s="10">
        <f t="shared" si="18"/>
        <v>0</v>
      </c>
      <c r="F35" s="10">
        <f>F19+F33</f>
        <v>623984.24</v>
      </c>
      <c r="G35" s="10">
        <f>G19+G33</f>
        <v>623984.24</v>
      </c>
      <c r="I35" s="17">
        <f>I19+I33</f>
        <v>0</v>
      </c>
      <c r="J35" s="17">
        <f t="shared" ref="J35:V35" si="19">J19+J33</f>
        <v>0</v>
      </c>
      <c r="K35" s="17">
        <f t="shared" si="19"/>
        <v>0</v>
      </c>
      <c r="L35" s="17">
        <f t="shared" si="19"/>
        <v>0</v>
      </c>
      <c r="M35" s="17">
        <f t="shared" si="19"/>
        <v>0</v>
      </c>
      <c r="N35" s="17">
        <f t="shared" si="19"/>
        <v>0</v>
      </c>
      <c r="O35" s="17">
        <f t="shared" si="19"/>
        <v>0</v>
      </c>
      <c r="P35" s="17">
        <f t="shared" si="19"/>
        <v>0</v>
      </c>
      <c r="Q35" s="17">
        <f t="shared" si="19"/>
        <v>0</v>
      </c>
      <c r="R35" s="17">
        <f t="shared" si="19"/>
        <v>0</v>
      </c>
      <c r="S35" s="17">
        <f t="shared" si="19"/>
        <v>0</v>
      </c>
      <c r="T35" s="17">
        <f t="shared" si="19"/>
        <v>0</v>
      </c>
      <c r="U35" s="17">
        <f t="shared" si="19"/>
        <v>0</v>
      </c>
      <c r="V35" s="17">
        <f t="shared" si="19"/>
        <v>0</v>
      </c>
      <c r="W35" s="27">
        <f t="shared" si="16"/>
        <v>0</v>
      </c>
    </row>
    <row r="36" spans="1:23" x14ac:dyDescent="0.25">
      <c r="A36" s="4"/>
      <c r="B36" s="9"/>
      <c r="C36" s="9"/>
      <c r="D36" s="9"/>
      <c r="E36" s="9"/>
      <c r="F36" s="9"/>
      <c r="G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x14ac:dyDescent="0.25">
      <c r="A37" s="4" t="s">
        <v>32</v>
      </c>
      <c r="B37" s="9"/>
      <c r="C37" s="9"/>
      <c r="D37" s="9"/>
      <c r="E37" s="9"/>
      <c r="F37" s="9"/>
      <c r="G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x14ac:dyDescent="0.25">
      <c r="A38" t="s">
        <v>33</v>
      </c>
      <c r="B38" s="7">
        <v>0</v>
      </c>
      <c r="C38" s="7">
        <v>-750</v>
      </c>
      <c r="D38" s="7">
        <f t="shared" ref="D38:D54" si="20">C38-B38</f>
        <v>-750</v>
      </c>
      <c r="E38" s="7">
        <v>0</v>
      </c>
      <c r="F38" s="7">
        <v>-4567</v>
      </c>
      <c r="G38" s="7">
        <f t="shared" ref="G38:G54" si="21">F38-E38</f>
        <v>-4567</v>
      </c>
      <c r="I38" s="22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>
        <f t="shared" ref="V38:V54" si="22">SUM(J38:U38)</f>
        <v>0</v>
      </c>
      <c r="W38" s="26">
        <f t="shared" ref="W38:W55" si="23">V38-I38</f>
        <v>0</v>
      </c>
    </row>
    <row r="39" spans="1:23" x14ac:dyDescent="0.25">
      <c r="A39" t="s">
        <v>34</v>
      </c>
      <c r="B39" s="7">
        <v>0</v>
      </c>
      <c r="C39" s="7">
        <v>-650</v>
      </c>
      <c r="D39" s="7">
        <f t="shared" si="20"/>
        <v>-650</v>
      </c>
      <c r="E39" s="7">
        <v>0</v>
      </c>
      <c r="F39" s="7">
        <v>-3736</v>
      </c>
      <c r="G39" s="7">
        <f t="shared" si="21"/>
        <v>-3736</v>
      </c>
      <c r="I39" s="22"/>
      <c r="J39" s="23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>
        <f t="shared" si="22"/>
        <v>0</v>
      </c>
      <c r="W39" s="26">
        <f t="shared" si="23"/>
        <v>0</v>
      </c>
    </row>
    <row r="40" spans="1:23" x14ac:dyDescent="0.25">
      <c r="A40" t="s">
        <v>35</v>
      </c>
      <c r="B40" s="7">
        <v>0</v>
      </c>
      <c r="C40" s="7">
        <v>-750</v>
      </c>
      <c r="D40" s="7">
        <f t="shared" si="20"/>
        <v>-750</v>
      </c>
      <c r="E40" s="7">
        <v>0</v>
      </c>
      <c r="F40" s="7">
        <v>-4490</v>
      </c>
      <c r="G40" s="7">
        <f t="shared" si="21"/>
        <v>-4490</v>
      </c>
      <c r="I40" s="22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>
        <f t="shared" si="22"/>
        <v>0</v>
      </c>
      <c r="W40" s="26">
        <f t="shared" si="23"/>
        <v>0</v>
      </c>
    </row>
    <row r="41" spans="1:23" x14ac:dyDescent="0.25">
      <c r="A41" t="s">
        <v>36</v>
      </c>
      <c r="B41" s="7">
        <v>0</v>
      </c>
      <c r="C41" s="7">
        <v>-50</v>
      </c>
      <c r="D41" s="7">
        <f t="shared" si="20"/>
        <v>-50</v>
      </c>
      <c r="E41" s="7">
        <v>0</v>
      </c>
      <c r="F41" s="7">
        <v>-1912</v>
      </c>
      <c r="G41" s="7">
        <f t="shared" si="21"/>
        <v>-1912</v>
      </c>
      <c r="I41" s="22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>
        <f t="shared" si="22"/>
        <v>0</v>
      </c>
      <c r="W41" s="26">
        <f t="shared" si="23"/>
        <v>0</v>
      </c>
    </row>
    <row r="42" spans="1:23" x14ac:dyDescent="0.25">
      <c r="A42" t="s">
        <v>114</v>
      </c>
      <c r="B42" s="7">
        <v>0</v>
      </c>
      <c r="C42" s="7">
        <v>0</v>
      </c>
      <c r="D42" s="7">
        <f t="shared" si="20"/>
        <v>0</v>
      </c>
      <c r="E42" s="7">
        <v>0</v>
      </c>
      <c r="F42" s="7">
        <v>-208</v>
      </c>
      <c r="G42" s="7">
        <f t="shared" si="21"/>
        <v>-208</v>
      </c>
      <c r="I42" s="22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>
        <f t="shared" si="22"/>
        <v>0</v>
      </c>
      <c r="W42" s="26">
        <f t="shared" si="23"/>
        <v>0</v>
      </c>
    </row>
    <row r="43" spans="1:23" x14ac:dyDescent="0.25">
      <c r="A43" t="s">
        <v>40</v>
      </c>
      <c r="B43" s="7">
        <v>0</v>
      </c>
      <c r="C43" s="7">
        <v>-200</v>
      </c>
      <c r="D43" s="7">
        <f t="shared" si="20"/>
        <v>-200</v>
      </c>
      <c r="E43" s="7">
        <v>0</v>
      </c>
      <c r="F43" s="7">
        <v>-1618.6</v>
      </c>
      <c r="G43" s="7">
        <f t="shared" si="21"/>
        <v>-1618.6</v>
      </c>
      <c r="I43" s="22"/>
      <c r="J43" s="23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>
        <f t="shared" si="22"/>
        <v>0</v>
      </c>
      <c r="W43" s="26">
        <f t="shared" si="23"/>
        <v>0</v>
      </c>
    </row>
    <row r="44" spans="1:23" x14ac:dyDescent="0.25">
      <c r="A44" t="s">
        <v>41</v>
      </c>
      <c r="B44" s="7">
        <v>0</v>
      </c>
      <c r="C44" s="7">
        <v>-300</v>
      </c>
      <c r="D44" s="7">
        <f t="shared" si="20"/>
        <v>-300</v>
      </c>
      <c r="E44" s="7">
        <v>0</v>
      </c>
      <c r="F44" s="7">
        <v>-2223.1999999999998</v>
      </c>
      <c r="G44" s="7">
        <f t="shared" si="21"/>
        <v>-2223.1999999999998</v>
      </c>
      <c r="I44" s="22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>
        <f t="shared" si="22"/>
        <v>0</v>
      </c>
      <c r="W44" s="26">
        <f t="shared" si="23"/>
        <v>0</v>
      </c>
    </row>
    <row r="45" spans="1:23" x14ac:dyDescent="0.25">
      <c r="A45" t="s">
        <v>42</v>
      </c>
      <c r="B45" s="7">
        <v>0</v>
      </c>
      <c r="C45" s="7">
        <v>-450</v>
      </c>
      <c r="D45" s="7">
        <f t="shared" si="20"/>
        <v>-450</v>
      </c>
      <c r="E45" s="7">
        <v>0</v>
      </c>
      <c r="F45" s="7">
        <v>-7015.8</v>
      </c>
      <c r="G45" s="7">
        <f t="shared" si="21"/>
        <v>-7015.8</v>
      </c>
      <c r="I45" s="22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>
        <f t="shared" si="22"/>
        <v>0</v>
      </c>
      <c r="W45" s="26">
        <f t="shared" si="23"/>
        <v>0</v>
      </c>
    </row>
    <row r="46" spans="1:23" x14ac:dyDescent="0.25">
      <c r="A46" t="s">
        <v>43</v>
      </c>
      <c r="B46" s="7">
        <v>0</v>
      </c>
      <c r="C46" s="7">
        <v>-400</v>
      </c>
      <c r="D46" s="7">
        <f t="shared" si="20"/>
        <v>-400</v>
      </c>
      <c r="E46" s="7">
        <v>0</v>
      </c>
      <c r="F46" s="7">
        <v>-2282</v>
      </c>
      <c r="G46" s="7">
        <f t="shared" si="21"/>
        <v>-2282</v>
      </c>
      <c r="I46" s="22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>
        <f t="shared" si="22"/>
        <v>0</v>
      </c>
      <c r="W46" s="26">
        <f t="shared" si="23"/>
        <v>0</v>
      </c>
    </row>
    <row r="47" spans="1:23" x14ac:dyDescent="0.25">
      <c r="A47" t="s">
        <v>115</v>
      </c>
      <c r="B47" s="7">
        <v>0</v>
      </c>
      <c r="C47" s="7">
        <v>-500</v>
      </c>
      <c r="D47" s="7">
        <f t="shared" si="20"/>
        <v>-500</v>
      </c>
      <c r="E47" s="7">
        <v>0</v>
      </c>
      <c r="F47" s="7">
        <v>-4596</v>
      </c>
      <c r="G47" s="7">
        <f t="shared" si="21"/>
        <v>-4596</v>
      </c>
      <c r="I47" s="22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>
        <f t="shared" si="22"/>
        <v>0</v>
      </c>
      <c r="W47" s="26">
        <f t="shared" si="23"/>
        <v>0</v>
      </c>
    </row>
    <row r="48" spans="1:23" x14ac:dyDescent="0.25">
      <c r="A48" t="s">
        <v>44</v>
      </c>
      <c r="B48" s="7">
        <v>0</v>
      </c>
      <c r="C48" s="7">
        <v>-1000</v>
      </c>
      <c r="D48" s="7">
        <f t="shared" si="20"/>
        <v>-1000</v>
      </c>
      <c r="E48" s="7">
        <v>0</v>
      </c>
      <c r="F48" s="7">
        <v>-6136</v>
      </c>
      <c r="G48" s="7">
        <f t="shared" si="21"/>
        <v>-6136</v>
      </c>
      <c r="I48" s="22"/>
      <c r="J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>
        <f t="shared" si="22"/>
        <v>0</v>
      </c>
      <c r="W48" s="26">
        <f t="shared" si="23"/>
        <v>0</v>
      </c>
    </row>
    <row r="49" spans="1:23" x14ac:dyDescent="0.25">
      <c r="A49" t="s">
        <v>45</v>
      </c>
      <c r="B49" s="7">
        <v>0</v>
      </c>
      <c r="C49" s="7">
        <v>-100</v>
      </c>
      <c r="D49" s="7">
        <f t="shared" si="20"/>
        <v>-100</v>
      </c>
      <c r="E49" s="7">
        <v>0</v>
      </c>
      <c r="F49" s="7">
        <v>-1286</v>
      </c>
      <c r="G49" s="7">
        <f t="shared" si="21"/>
        <v>-1286</v>
      </c>
      <c r="I49" s="22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>
        <f t="shared" si="22"/>
        <v>0</v>
      </c>
      <c r="W49" s="26">
        <f t="shared" si="23"/>
        <v>0</v>
      </c>
    </row>
    <row r="50" spans="1:23" x14ac:dyDescent="0.25">
      <c r="A50" t="s">
        <v>47</v>
      </c>
      <c r="B50" s="7">
        <v>0</v>
      </c>
      <c r="C50" s="7">
        <v>0</v>
      </c>
      <c r="D50" s="7">
        <f t="shared" si="20"/>
        <v>0</v>
      </c>
      <c r="E50" s="7">
        <v>0</v>
      </c>
      <c r="F50" s="7">
        <v>-1250</v>
      </c>
      <c r="G50" s="7">
        <f t="shared" si="21"/>
        <v>-1250</v>
      </c>
      <c r="I50" s="22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>
        <f t="shared" si="22"/>
        <v>0</v>
      </c>
      <c r="W50" s="26">
        <f t="shared" si="23"/>
        <v>0</v>
      </c>
    </row>
    <row r="51" spans="1:23" x14ac:dyDescent="0.25">
      <c r="A51" t="s">
        <v>48</v>
      </c>
      <c r="B51" s="7">
        <v>0</v>
      </c>
      <c r="C51" s="7">
        <v>-250</v>
      </c>
      <c r="D51" s="7">
        <f t="shared" si="20"/>
        <v>-250</v>
      </c>
      <c r="E51" s="7">
        <v>0</v>
      </c>
      <c r="F51" s="7">
        <v>-2300</v>
      </c>
      <c r="G51" s="7">
        <f t="shared" si="21"/>
        <v>-2300</v>
      </c>
      <c r="I51" s="22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>
        <f t="shared" si="22"/>
        <v>0</v>
      </c>
      <c r="W51" s="26">
        <f t="shared" si="23"/>
        <v>0</v>
      </c>
    </row>
    <row r="52" spans="1:23" x14ac:dyDescent="0.25">
      <c r="A52" t="s">
        <v>49</v>
      </c>
      <c r="B52" s="7">
        <v>0</v>
      </c>
      <c r="C52" s="7">
        <v>-1800</v>
      </c>
      <c r="D52" s="7">
        <f t="shared" si="20"/>
        <v>-1800</v>
      </c>
      <c r="E52" s="7">
        <v>0</v>
      </c>
      <c r="F52" s="7">
        <v>-31100</v>
      </c>
      <c r="G52" s="7">
        <f t="shared" si="21"/>
        <v>-31100</v>
      </c>
      <c r="I52" s="22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>
        <f t="shared" si="22"/>
        <v>0</v>
      </c>
      <c r="W52" s="26">
        <f t="shared" si="23"/>
        <v>0</v>
      </c>
    </row>
    <row r="53" spans="1:23" x14ac:dyDescent="0.25">
      <c r="A53" t="s">
        <v>51</v>
      </c>
      <c r="B53" s="7">
        <v>0</v>
      </c>
      <c r="C53" s="7">
        <v>-150</v>
      </c>
      <c r="D53" s="7">
        <f t="shared" si="20"/>
        <v>-150</v>
      </c>
      <c r="E53" s="7">
        <v>0</v>
      </c>
      <c r="F53" s="7">
        <v>-1283</v>
      </c>
      <c r="G53" s="7">
        <f t="shared" si="21"/>
        <v>-1283</v>
      </c>
      <c r="I53" s="22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>
        <f t="shared" si="22"/>
        <v>0</v>
      </c>
      <c r="W53" s="26">
        <f t="shared" si="23"/>
        <v>0</v>
      </c>
    </row>
    <row r="54" spans="1:23" x14ac:dyDescent="0.25">
      <c r="A54" t="s">
        <v>116</v>
      </c>
      <c r="B54" s="7">
        <v>0</v>
      </c>
      <c r="C54" s="7">
        <v>0</v>
      </c>
      <c r="D54" s="7">
        <f t="shared" si="20"/>
        <v>0</v>
      </c>
      <c r="E54" s="7">
        <v>0</v>
      </c>
      <c r="F54" s="7">
        <v>-200</v>
      </c>
      <c r="G54" s="7">
        <f t="shared" si="21"/>
        <v>-200</v>
      </c>
      <c r="I54" s="22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f t="shared" si="22"/>
        <v>0</v>
      </c>
      <c r="W54" s="26">
        <f t="shared" si="23"/>
        <v>0</v>
      </c>
    </row>
    <row r="55" spans="1:23" x14ac:dyDescent="0.25">
      <c r="A55" s="14" t="s">
        <v>53</v>
      </c>
      <c r="B55" s="13">
        <f t="shared" ref="B55:E55" si="24">SUM(B38:B54)</f>
        <v>0</v>
      </c>
      <c r="C55" s="13">
        <f t="shared" si="24"/>
        <v>-7350</v>
      </c>
      <c r="D55" s="13">
        <f t="shared" si="24"/>
        <v>-7350</v>
      </c>
      <c r="E55" s="13">
        <f t="shared" si="24"/>
        <v>0</v>
      </c>
      <c r="F55" s="13">
        <f>SUM(F38:F54)</f>
        <v>-76203.600000000006</v>
      </c>
      <c r="G55" s="13">
        <f>SUM(G38:G54)</f>
        <v>-76203.600000000006</v>
      </c>
      <c r="I55" s="18">
        <f>SUM(I38:I54)</f>
        <v>0</v>
      </c>
      <c r="J55" s="18">
        <f t="shared" ref="J55:V55" si="25">SUM(J38:J54)</f>
        <v>0</v>
      </c>
      <c r="K55" s="18">
        <f t="shared" si="25"/>
        <v>0</v>
      </c>
      <c r="L55" s="18">
        <f t="shared" si="25"/>
        <v>0</v>
      </c>
      <c r="M55" s="18">
        <f t="shared" si="25"/>
        <v>0</v>
      </c>
      <c r="N55" s="18">
        <f t="shared" si="25"/>
        <v>0</v>
      </c>
      <c r="O55" s="18">
        <f t="shared" si="25"/>
        <v>0</v>
      </c>
      <c r="P55" s="18">
        <f t="shared" si="25"/>
        <v>0</v>
      </c>
      <c r="Q55" s="18">
        <f t="shared" si="25"/>
        <v>0</v>
      </c>
      <c r="R55" s="18">
        <f t="shared" si="25"/>
        <v>0</v>
      </c>
      <c r="S55" s="18">
        <f t="shared" si="25"/>
        <v>0</v>
      </c>
      <c r="T55" s="18">
        <f t="shared" si="25"/>
        <v>0</v>
      </c>
      <c r="U55" s="18">
        <f t="shared" si="25"/>
        <v>0</v>
      </c>
      <c r="V55" s="18">
        <f t="shared" si="25"/>
        <v>0</v>
      </c>
      <c r="W55" s="27">
        <f t="shared" si="23"/>
        <v>0</v>
      </c>
    </row>
    <row r="56" spans="1:23" x14ac:dyDescent="0.25">
      <c r="B56" s="7"/>
      <c r="C56" s="7"/>
      <c r="D56" s="7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3" x14ac:dyDescent="0.25">
      <c r="A57" s="12" t="s">
        <v>54</v>
      </c>
      <c r="B57" s="7"/>
      <c r="C57" s="7"/>
      <c r="D57" s="7"/>
      <c r="E57" s="7"/>
      <c r="F57" s="7"/>
      <c r="G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3" x14ac:dyDescent="0.25">
      <c r="A58" t="s">
        <v>117</v>
      </c>
      <c r="B58" s="7">
        <v>0</v>
      </c>
      <c r="C58" s="7">
        <v>-12500</v>
      </c>
      <c r="D58" s="7">
        <f t="shared" ref="D58:D66" si="26">C58-B58</f>
        <v>-12500</v>
      </c>
      <c r="E58" s="7">
        <v>0</v>
      </c>
      <c r="F58" s="7">
        <v>-77686</v>
      </c>
      <c r="G58" s="7">
        <f t="shared" ref="G58:G66" si="27">F58-E58</f>
        <v>-77686</v>
      </c>
      <c r="I58" s="22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>
        <f t="shared" ref="V58:V66" si="28">SUM(J58:U58)</f>
        <v>0</v>
      </c>
      <c r="W58" s="26">
        <f t="shared" ref="W58:W67" si="29">V58-I58</f>
        <v>0</v>
      </c>
    </row>
    <row r="59" spans="1:23" x14ac:dyDescent="0.25">
      <c r="A59" t="s">
        <v>56</v>
      </c>
      <c r="B59" s="7">
        <v>0</v>
      </c>
      <c r="C59" s="7">
        <v>-500</v>
      </c>
      <c r="D59" s="7">
        <f t="shared" si="26"/>
        <v>-500</v>
      </c>
      <c r="E59" s="7">
        <v>0</v>
      </c>
      <c r="F59" s="7">
        <v>-4400</v>
      </c>
      <c r="G59" s="7">
        <f t="shared" si="27"/>
        <v>-4400</v>
      </c>
      <c r="I59" s="22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>
        <f t="shared" si="28"/>
        <v>0</v>
      </c>
      <c r="W59" s="26">
        <f t="shared" si="29"/>
        <v>0</v>
      </c>
    </row>
    <row r="60" spans="1:23" x14ac:dyDescent="0.25">
      <c r="A60" t="s">
        <v>57</v>
      </c>
      <c r="B60" s="7">
        <v>0</v>
      </c>
      <c r="C60" s="7">
        <v>-55000</v>
      </c>
      <c r="D60" s="7">
        <f t="shared" si="26"/>
        <v>-55000</v>
      </c>
      <c r="E60" s="7">
        <v>0</v>
      </c>
      <c r="F60" s="7">
        <v>-162779.49</v>
      </c>
      <c r="G60" s="7">
        <f t="shared" si="27"/>
        <v>-162779.49</v>
      </c>
      <c r="I60" s="22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>
        <f t="shared" si="28"/>
        <v>0</v>
      </c>
      <c r="W60" s="26">
        <f t="shared" si="29"/>
        <v>0</v>
      </c>
    </row>
    <row r="61" spans="1:23" x14ac:dyDescent="0.25">
      <c r="A61" t="s">
        <v>118</v>
      </c>
      <c r="B61" s="7">
        <v>0</v>
      </c>
      <c r="C61" s="7">
        <v>-450</v>
      </c>
      <c r="D61" s="7">
        <f t="shared" si="26"/>
        <v>-450</v>
      </c>
      <c r="E61" s="7">
        <v>0</v>
      </c>
      <c r="F61" s="7">
        <v>-1499.85</v>
      </c>
      <c r="G61" s="7">
        <f t="shared" si="27"/>
        <v>-1499.85</v>
      </c>
      <c r="I61" s="22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>
        <f t="shared" si="28"/>
        <v>0</v>
      </c>
      <c r="W61" s="26">
        <f t="shared" si="29"/>
        <v>0</v>
      </c>
    </row>
    <row r="62" spans="1:23" x14ac:dyDescent="0.25">
      <c r="A62" t="s">
        <v>59</v>
      </c>
      <c r="B62" s="7">
        <v>0</v>
      </c>
      <c r="C62" s="7">
        <v>-1000</v>
      </c>
      <c r="D62" s="7">
        <f t="shared" si="26"/>
        <v>-1000</v>
      </c>
      <c r="E62" s="7">
        <v>0</v>
      </c>
      <c r="F62" s="7">
        <v>-28609.46</v>
      </c>
      <c r="G62" s="7">
        <f t="shared" si="27"/>
        <v>-28609.46</v>
      </c>
      <c r="I62" s="22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>
        <f t="shared" si="28"/>
        <v>0</v>
      </c>
      <c r="W62" s="26">
        <f t="shared" si="29"/>
        <v>0</v>
      </c>
    </row>
    <row r="63" spans="1:23" x14ac:dyDescent="0.25">
      <c r="A63" t="s">
        <v>60</v>
      </c>
      <c r="B63" s="7">
        <v>0</v>
      </c>
      <c r="C63" s="7">
        <v>-900</v>
      </c>
      <c r="D63" s="7">
        <f t="shared" si="26"/>
        <v>-900</v>
      </c>
      <c r="E63" s="7">
        <v>0</v>
      </c>
      <c r="F63" s="7">
        <v>-19356.55</v>
      </c>
      <c r="G63" s="7">
        <f t="shared" si="27"/>
        <v>-19356.55</v>
      </c>
      <c r="I63" s="22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>
        <f t="shared" si="28"/>
        <v>0</v>
      </c>
      <c r="W63" s="26">
        <f t="shared" si="29"/>
        <v>0</v>
      </c>
    </row>
    <row r="64" spans="1:23" x14ac:dyDescent="0.25">
      <c r="A64" t="s">
        <v>62</v>
      </c>
      <c r="B64" s="7">
        <v>0</v>
      </c>
      <c r="C64" s="7">
        <v>-750</v>
      </c>
      <c r="D64" s="7">
        <f t="shared" si="26"/>
        <v>-750</v>
      </c>
      <c r="E64" s="7">
        <v>0</v>
      </c>
      <c r="F64" s="7">
        <v>-12864</v>
      </c>
      <c r="G64" s="7">
        <f t="shared" si="27"/>
        <v>-12864</v>
      </c>
      <c r="I64" s="22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>
        <f t="shared" si="28"/>
        <v>0</v>
      </c>
      <c r="W64" s="26">
        <f t="shared" si="29"/>
        <v>0</v>
      </c>
    </row>
    <row r="65" spans="1:23" x14ac:dyDescent="0.25">
      <c r="A65" t="s">
        <v>63</v>
      </c>
      <c r="B65" s="7">
        <v>0</v>
      </c>
      <c r="C65" s="7">
        <v>-40000</v>
      </c>
      <c r="D65" s="7">
        <f t="shared" si="26"/>
        <v>-40000</v>
      </c>
      <c r="E65" s="7">
        <v>0</v>
      </c>
      <c r="F65" s="7">
        <v>-134605.98000000001</v>
      </c>
      <c r="G65" s="7">
        <f t="shared" si="27"/>
        <v>-134605.98000000001</v>
      </c>
      <c r="I65" s="22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>
        <f t="shared" si="28"/>
        <v>0</v>
      </c>
      <c r="W65" s="26">
        <f t="shared" si="29"/>
        <v>0</v>
      </c>
    </row>
    <row r="66" spans="1:23" x14ac:dyDescent="0.25">
      <c r="A66" t="s">
        <v>119</v>
      </c>
      <c r="B66" s="7">
        <v>0</v>
      </c>
      <c r="C66" s="7">
        <v>-200</v>
      </c>
      <c r="D66" s="7">
        <f t="shared" si="26"/>
        <v>-200</v>
      </c>
      <c r="E66" s="7">
        <v>0</v>
      </c>
      <c r="F66" s="7">
        <v>-5000</v>
      </c>
      <c r="G66" s="7">
        <f t="shared" si="27"/>
        <v>-5000</v>
      </c>
      <c r="I66" s="22"/>
      <c r="J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>
        <f t="shared" si="28"/>
        <v>0</v>
      </c>
      <c r="W66" s="26">
        <f t="shared" si="29"/>
        <v>0</v>
      </c>
    </row>
    <row r="67" spans="1:23" x14ac:dyDescent="0.25">
      <c r="A67" s="1" t="s">
        <v>73</v>
      </c>
      <c r="B67" s="8">
        <f t="shared" ref="B67:G67" si="30">SUM(B58:B66)</f>
        <v>0</v>
      </c>
      <c r="C67" s="8">
        <f t="shared" si="30"/>
        <v>-111300</v>
      </c>
      <c r="D67" s="8">
        <f t="shared" si="30"/>
        <v>-111300</v>
      </c>
      <c r="E67" s="8">
        <f t="shared" si="30"/>
        <v>0</v>
      </c>
      <c r="F67" s="8">
        <f t="shared" si="30"/>
        <v>-446801.32999999996</v>
      </c>
      <c r="G67" s="8">
        <f t="shared" si="30"/>
        <v>-446801.32999999996</v>
      </c>
      <c r="I67" s="17">
        <f>SUM(I58:I66)</f>
        <v>0</v>
      </c>
      <c r="J67" s="17">
        <f t="shared" ref="J67:V67" si="31">SUM(J58:J66)</f>
        <v>0</v>
      </c>
      <c r="K67" s="17">
        <f t="shared" si="31"/>
        <v>0</v>
      </c>
      <c r="L67" s="17">
        <f t="shared" si="31"/>
        <v>0</v>
      </c>
      <c r="M67" s="17">
        <f t="shared" si="31"/>
        <v>0</v>
      </c>
      <c r="N67" s="17">
        <f t="shared" si="31"/>
        <v>0</v>
      </c>
      <c r="O67" s="17">
        <f t="shared" si="31"/>
        <v>0</v>
      </c>
      <c r="P67" s="17">
        <f t="shared" si="31"/>
        <v>0</v>
      </c>
      <c r="Q67" s="17">
        <f t="shared" si="31"/>
        <v>0</v>
      </c>
      <c r="R67" s="17">
        <f t="shared" si="31"/>
        <v>0</v>
      </c>
      <c r="S67" s="17">
        <f t="shared" si="31"/>
        <v>0</v>
      </c>
      <c r="T67" s="17">
        <f t="shared" si="31"/>
        <v>0</v>
      </c>
      <c r="U67" s="17">
        <f t="shared" si="31"/>
        <v>0</v>
      </c>
      <c r="V67" s="17">
        <f t="shared" si="31"/>
        <v>0</v>
      </c>
      <c r="W67" s="27">
        <f t="shared" si="29"/>
        <v>0</v>
      </c>
    </row>
    <row r="68" spans="1:23" x14ac:dyDescent="0.25">
      <c r="A68" s="4"/>
      <c r="B68" s="9"/>
      <c r="C68" s="9"/>
      <c r="D68" s="9"/>
      <c r="E68" s="9"/>
      <c r="F68" s="9"/>
      <c r="G68" s="9"/>
      <c r="I68" s="9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3" x14ac:dyDescent="0.25">
      <c r="A69" s="4" t="s">
        <v>120</v>
      </c>
      <c r="B69" s="9"/>
      <c r="C69" s="9"/>
      <c r="D69" s="9"/>
      <c r="E69" s="9"/>
      <c r="F69" s="9"/>
      <c r="G69" s="9"/>
      <c r="I69" s="9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A70" t="s">
        <v>121</v>
      </c>
      <c r="B70" s="7">
        <v>0</v>
      </c>
      <c r="C70" s="7">
        <v>0</v>
      </c>
      <c r="D70" s="7">
        <f t="shared" ref="D70" si="32">C70-B70</f>
        <v>0</v>
      </c>
      <c r="E70" s="7">
        <v>0</v>
      </c>
      <c r="F70" s="7">
        <v>-2015</v>
      </c>
      <c r="G70" s="7">
        <f t="shared" ref="G70" si="33">F70-E70</f>
        <v>-2015</v>
      </c>
      <c r="I70" s="22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>
        <f t="shared" ref="V70" si="34">SUM(J70:U70)</f>
        <v>0</v>
      </c>
      <c r="W70" s="26">
        <f t="shared" ref="W70:W71" si="35">V70-I70</f>
        <v>0</v>
      </c>
    </row>
    <row r="71" spans="1:23" x14ac:dyDescent="0.25">
      <c r="A71" s="1" t="s">
        <v>122</v>
      </c>
      <c r="B71" s="8">
        <f>SUM(B70)</f>
        <v>0</v>
      </c>
      <c r="C71" s="8">
        <f t="shared" ref="C71:V71" si="36">SUM(C70)</f>
        <v>0</v>
      </c>
      <c r="D71" s="8">
        <f t="shared" si="36"/>
        <v>0</v>
      </c>
      <c r="E71" s="8">
        <f t="shared" si="36"/>
        <v>0</v>
      </c>
      <c r="F71" s="8">
        <f t="shared" si="36"/>
        <v>-2015</v>
      </c>
      <c r="G71" s="8">
        <f t="shared" si="36"/>
        <v>-2015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>
        <f t="shared" si="36"/>
        <v>0</v>
      </c>
      <c r="O71" s="17">
        <f t="shared" si="36"/>
        <v>0</v>
      </c>
      <c r="P71" s="17">
        <f t="shared" si="36"/>
        <v>0</v>
      </c>
      <c r="Q71" s="17">
        <f t="shared" si="36"/>
        <v>0</v>
      </c>
      <c r="R71" s="17">
        <f t="shared" si="36"/>
        <v>0</v>
      </c>
      <c r="S71" s="17">
        <f t="shared" si="36"/>
        <v>0</v>
      </c>
      <c r="T71" s="17">
        <f t="shared" si="36"/>
        <v>0</v>
      </c>
      <c r="U71" s="17">
        <f t="shared" si="36"/>
        <v>0</v>
      </c>
      <c r="V71" s="17">
        <f t="shared" si="36"/>
        <v>0</v>
      </c>
      <c r="W71" s="27">
        <f t="shared" si="35"/>
        <v>0</v>
      </c>
    </row>
    <row r="72" spans="1:23" x14ac:dyDescent="0.25">
      <c r="A72" s="4"/>
      <c r="B72" s="9"/>
      <c r="C72" s="9"/>
      <c r="D72" s="9"/>
      <c r="E72" s="9"/>
      <c r="F72" s="9"/>
      <c r="G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3" x14ac:dyDescent="0.25">
      <c r="A73" s="32" t="s">
        <v>74</v>
      </c>
      <c r="B73" s="10">
        <f t="shared" ref="B73:E73" si="37">B35+B55+B67+B71</f>
        <v>0</v>
      </c>
      <c r="C73" s="10">
        <f t="shared" si="37"/>
        <v>18450</v>
      </c>
      <c r="D73" s="10">
        <f t="shared" si="37"/>
        <v>18450</v>
      </c>
      <c r="E73" s="10">
        <f t="shared" si="37"/>
        <v>0</v>
      </c>
      <c r="F73" s="10">
        <f>F35+F55+F67+F71</f>
        <v>98964.310000000056</v>
      </c>
      <c r="G73" s="10">
        <f>G35+G55+G67+G71</f>
        <v>98964.310000000056</v>
      </c>
      <c r="I73" s="17">
        <f>I35+I55+I67+I71</f>
        <v>0</v>
      </c>
      <c r="J73" s="17">
        <f t="shared" ref="J73:V73" si="38">J35+J55+J67+J71</f>
        <v>0</v>
      </c>
      <c r="K73" s="17">
        <f t="shared" si="38"/>
        <v>0</v>
      </c>
      <c r="L73" s="17">
        <f t="shared" si="38"/>
        <v>0</v>
      </c>
      <c r="M73" s="17">
        <f t="shared" si="38"/>
        <v>0</v>
      </c>
      <c r="N73" s="17">
        <f t="shared" si="38"/>
        <v>0</v>
      </c>
      <c r="O73" s="17">
        <f t="shared" si="38"/>
        <v>0</v>
      </c>
      <c r="P73" s="17">
        <f t="shared" si="38"/>
        <v>0</v>
      </c>
      <c r="Q73" s="17">
        <f t="shared" si="38"/>
        <v>0</v>
      </c>
      <c r="R73" s="17">
        <f t="shared" si="38"/>
        <v>0</v>
      </c>
      <c r="S73" s="17">
        <f t="shared" si="38"/>
        <v>0</v>
      </c>
      <c r="T73" s="17">
        <f t="shared" si="38"/>
        <v>0</v>
      </c>
      <c r="U73" s="17">
        <f t="shared" si="38"/>
        <v>0</v>
      </c>
      <c r="V73" s="17">
        <f t="shared" si="38"/>
        <v>0</v>
      </c>
    </row>
    <row r="74" spans="1:23" x14ac:dyDescent="0.25">
      <c r="A74" s="4"/>
      <c r="B74" s="9"/>
      <c r="C74" s="9"/>
      <c r="D74" s="9"/>
      <c r="E74" s="9"/>
      <c r="F74" s="9"/>
      <c r="G74" s="9"/>
      <c r="I74" s="9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3" x14ac:dyDescent="0.25">
      <c r="A75" s="4" t="s">
        <v>75</v>
      </c>
      <c r="B75" s="9"/>
      <c r="C75" s="9"/>
      <c r="D75" s="9"/>
      <c r="E75" s="9"/>
      <c r="F75" s="9"/>
      <c r="G75" s="9"/>
      <c r="I75" s="9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3" x14ac:dyDescent="0.25">
      <c r="A76" t="s">
        <v>76</v>
      </c>
      <c r="B76" s="7">
        <v>0</v>
      </c>
      <c r="C76" s="7">
        <v>0</v>
      </c>
      <c r="D76" s="7">
        <f t="shared" ref="D76:D77" si="39">C76-B76</f>
        <v>0</v>
      </c>
      <c r="E76" s="7">
        <v>0</v>
      </c>
      <c r="F76" s="7">
        <v>348</v>
      </c>
      <c r="G76" s="7">
        <f t="shared" ref="G76:G77" si="40">F76-E76</f>
        <v>348</v>
      </c>
      <c r="I76" s="22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>
        <f t="shared" ref="V76:V77" si="41">SUM(J76:U76)</f>
        <v>0</v>
      </c>
      <c r="W76" s="26">
        <f t="shared" ref="W76:W84" si="42">V76-I76</f>
        <v>0</v>
      </c>
    </row>
    <row r="77" spans="1:23" x14ac:dyDescent="0.25">
      <c r="A77" t="s">
        <v>77</v>
      </c>
      <c r="B77" s="7">
        <v>0</v>
      </c>
      <c r="C77" s="7">
        <v>-60</v>
      </c>
      <c r="D77" s="7">
        <f t="shared" si="39"/>
        <v>-60</v>
      </c>
      <c r="E77" s="7">
        <v>0</v>
      </c>
      <c r="F77" s="7">
        <v>-357</v>
      </c>
      <c r="G77" s="7">
        <f t="shared" si="40"/>
        <v>-357</v>
      </c>
      <c r="I77" s="22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>
        <f t="shared" si="41"/>
        <v>0</v>
      </c>
      <c r="W77" s="26">
        <f t="shared" si="42"/>
        <v>0</v>
      </c>
    </row>
    <row r="78" spans="1:23" x14ac:dyDescent="0.25">
      <c r="A78" s="1" t="s">
        <v>78</v>
      </c>
      <c r="B78" s="8">
        <f t="shared" ref="B78:E78" si="43">SUM(B76:B77)</f>
        <v>0</v>
      </c>
      <c r="C78" s="8">
        <f t="shared" si="43"/>
        <v>-60</v>
      </c>
      <c r="D78" s="8">
        <f t="shared" si="43"/>
        <v>-60</v>
      </c>
      <c r="E78" s="8">
        <f t="shared" si="43"/>
        <v>0</v>
      </c>
      <c r="F78" s="8">
        <f>SUM(F76:F77)</f>
        <v>-9</v>
      </c>
      <c r="G78" s="8">
        <f>SUM(G76:G77)</f>
        <v>-9</v>
      </c>
      <c r="I78" s="17">
        <f>SUM(I76:I77)</f>
        <v>0</v>
      </c>
      <c r="J78" s="17">
        <f t="shared" ref="J78:V78" si="44">SUM(J76:J77)</f>
        <v>0</v>
      </c>
      <c r="K78" s="17">
        <f t="shared" si="44"/>
        <v>0</v>
      </c>
      <c r="L78" s="17">
        <f t="shared" si="44"/>
        <v>0</v>
      </c>
      <c r="M78" s="17">
        <f t="shared" si="44"/>
        <v>0</v>
      </c>
      <c r="N78" s="17">
        <f t="shared" si="44"/>
        <v>0</v>
      </c>
      <c r="O78" s="17">
        <f t="shared" si="44"/>
        <v>0</v>
      </c>
      <c r="P78" s="17">
        <f t="shared" si="44"/>
        <v>0</v>
      </c>
      <c r="Q78" s="17">
        <f t="shared" si="44"/>
        <v>0</v>
      </c>
      <c r="R78" s="17">
        <f t="shared" si="44"/>
        <v>0</v>
      </c>
      <c r="S78" s="17">
        <f t="shared" si="44"/>
        <v>0</v>
      </c>
      <c r="T78" s="17">
        <f t="shared" si="44"/>
        <v>0</v>
      </c>
      <c r="U78" s="17">
        <f t="shared" si="44"/>
        <v>0</v>
      </c>
      <c r="V78" s="17">
        <f t="shared" si="44"/>
        <v>0</v>
      </c>
      <c r="W78" s="27">
        <f t="shared" si="42"/>
        <v>0</v>
      </c>
    </row>
    <row r="80" spans="1:23" x14ac:dyDescent="0.25">
      <c r="A80" s="14" t="s">
        <v>79</v>
      </c>
      <c r="B80" s="13">
        <f t="shared" ref="B80:E80" si="45">B73+B78</f>
        <v>0</v>
      </c>
      <c r="C80" s="13">
        <f t="shared" si="45"/>
        <v>18390</v>
      </c>
      <c r="D80" s="13">
        <f t="shared" si="45"/>
        <v>18390</v>
      </c>
      <c r="E80" s="13">
        <f t="shared" si="45"/>
        <v>0</v>
      </c>
      <c r="F80" s="13">
        <f>F73+F78</f>
        <v>98955.310000000056</v>
      </c>
      <c r="G80" s="13">
        <f>G73+G78</f>
        <v>98955.310000000056</v>
      </c>
      <c r="I80" s="18">
        <f>I73+I78</f>
        <v>0</v>
      </c>
      <c r="J80" s="18">
        <f t="shared" ref="J80:V80" si="46">J73+J78</f>
        <v>0</v>
      </c>
      <c r="K80" s="18">
        <f t="shared" si="46"/>
        <v>0</v>
      </c>
      <c r="L80" s="18">
        <f t="shared" si="46"/>
        <v>0</v>
      </c>
      <c r="M80" s="18">
        <f t="shared" si="46"/>
        <v>0</v>
      </c>
      <c r="N80" s="18">
        <f t="shared" si="46"/>
        <v>0</v>
      </c>
      <c r="O80" s="18">
        <f t="shared" si="46"/>
        <v>0</v>
      </c>
      <c r="P80" s="18">
        <f t="shared" si="46"/>
        <v>0</v>
      </c>
      <c r="Q80" s="18">
        <f t="shared" si="46"/>
        <v>0</v>
      </c>
      <c r="R80" s="18">
        <f t="shared" si="46"/>
        <v>0</v>
      </c>
      <c r="S80" s="18">
        <f t="shared" si="46"/>
        <v>0</v>
      </c>
      <c r="T80" s="18">
        <f t="shared" si="46"/>
        <v>0</v>
      </c>
      <c r="U80" s="18">
        <f t="shared" si="46"/>
        <v>0</v>
      </c>
      <c r="V80" s="18">
        <f t="shared" si="46"/>
        <v>0</v>
      </c>
      <c r="W80" s="27">
        <f t="shared" si="42"/>
        <v>0</v>
      </c>
    </row>
    <row r="82" spans="1:23" x14ac:dyDescent="0.25">
      <c r="A82" s="14" t="s">
        <v>80</v>
      </c>
      <c r="B82" s="13">
        <f t="shared" ref="B82:E82" si="47">B33+B55+B67+B71+B78</f>
        <v>0</v>
      </c>
      <c r="C82" s="13">
        <f t="shared" si="47"/>
        <v>-186110</v>
      </c>
      <c r="D82" s="13">
        <f t="shared" si="47"/>
        <v>-186110</v>
      </c>
      <c r="E82" s="13">
        <f t="shared" si="47"/>
        <v>0</v>
      </c>
      <c r="F82" s="13">
        <f>F33+F55+F67+F71+F78</f>
        <v>-1019739.69</v>
      </c>
      <c r="G82" s="13">
        <f>G33+G55+G67+G71+G78</f>
        <v>-1019739.69</v>
      </c>
      <c r="I82" s="18">
        <f>I33+I55+I67+I71+I78</f>
        <v>0</v>
      </c>
      <c r="J82" s="18">
        <f t="shared" ref="J82:V82" si="48">J33+J55+J67+J71+J78</f>
        <v>0</v>
      </c>
      <c r="K82" s="18">
        <f t="shared" si="48"/>
        <v>0</v>
      </c>
      <c r="L82" s="18">
        <f t="shared" si="48"/>
        <v>0</v>
      </c>
      <c r="M82" s="18">
        <f t="shared" si="48"/>
        <v>0</v>
      </c>
      <c r="N82" s="18">
        <f t="shared" si="48"/>
        <v>0</v>
      </c>
      <c r="O82" s="18">
        <f t="shared" si="48"/>
        <v>0</v>
      </c>
      <c r="P82" s="18">
        <f t="shared" si="48"/>
        <v>0</v>
      </c>
      <c r="Q82" s="18">
        <f t="shared" si="48"/>
        <v>0</v>
      </c>
      <c r="R82" s="18">
        <f t="shared" si="48"/>
        <v>0</v>
      </c>
      <c r="S82" s="18">
        <f t="shared" si="48"/>
        <v>0</v>
      </c>
      <c r="T82" s="18">
        <f t="shared" si="48"/>
        <v>0</v>
      </c>
      <c r="U82" s="18">
        <f t="shared" si="48"/>
        <v>0</v>
      </c>
      <c r="V82" s="18">
        <f t="shared" si="48"/>
        <v>0</v>
      </c>
      <c r="W82" s="27">
        <f t="shared" si="42"/>
        <v>0</v>
      </c>
    </row>
    <row r="84" spans="1:23" x14ac:dyDescent="0.25">
      <c r="A84" s="14" t="s">
        <v>81</v>
      </c>
      <c r="B84" s="13">
        <f t="shared" ref="B84:E84" si="49">B80</f>
        <v>0</v>
      </c>
      <c r="C84" s="13">
        <f t="shared" si="49"/>
        <v>18390</v>
      </c>
      <c r="D84" s="13">
        <f t="shared" si="49"/>
        <v>18390</v>
      </c>
      <c r="E84" s="13">
        <f t="shared" si="49"/>
        <v>0</v>
      </c>
      <c r="F84" s="13">
        <f>F80</f>
        <v>98955.310000000056</v>
      </c>
      <c r="G84" s="13">
        <f>G80</f>
        <v>98955.310000000056</v>
      </c>
      <c r="I84" s="18">
        <f>I80</f>
        <v>0</v>
      </c>
      <c r="J84" s="18">
        <f t="shared" ref="J84:V84" si="50">J80</f>
        <v>0</v>
      </c>
      <c r="K84" s="18">
        <f t="shared" si="50"/>
        <v>0</v>
      </c>
      <c r="L84" s="18">
        <f t="shared" si="50"/>
        <v>0</v>
      </c>
      <c r="M84" s="18">
        <f t="shared" si="50"/>
        <v>0</v>
      </c>
      <c r="N84" s="18">
        <f t="shared" si="50"/>
        <v>0</v>
      </c>
      <c r="O84" s="18">
        <f t="shared" si="50"/>
        <v>0</v>
      </c>
      <c r="P84" s="18">
        <f t="shared" si="50"/>
        <v>0</v>
      </c>
      <c r="Q84" s="18">
        <f t="shared" si="50"/>
        <v>0</v>
      </c>
      <c r="R84" s="18">
        <f t="shared" si="50"/>
        <v>0</v>
      </c>
      <c r="S84" s="18">
        <f t="shared" si="50"/>
        <v>0</v>
      </c>
      <c r="T84" s="18">
        <f t="shared" si="50"/>
        <v>0</v>
      </c>
      <c r="U84" s="18">
        <f t="shared" si="50"/>
        <v>0</v>
      </c>
      <c r="V84" s="18">
        <f t="shared" si="50"/>
        <v>0</v>
      </c>
      <c r="W84" s="27">
        <f t="shared" si="42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7D369E90A5E48B4079FD3A286DFC8" ma:contentTypeVersion="18" ma:contentTypeDescription="Create a new document." ma:contentTypeScope="" ma:versionID="2601ccd182b58188f291ad498f5e0a13">
  <xsd:schema xmlns:xsd="http://www.w3.org/2001/XMLSchema" xmlns:xs="http://www.w3.org/2001/XMLSchema" xmlns:p="http://schemas.microsoft.com/office/2006/metadata/properties" xmlns:ns2="1b654cce-f4e0-4d67-a035-faaf317904e1" xmlns:ns3="92626914-1a50-416b-92fb-da00131fdab2" targetNamespace="http://schemas.microsoft.com/office/2006/metadata/properties" ma:root="true" ma:fieldsID="cec457c1427c761771996fec45c5a259" ns2:_="" ns3:_="">
    <xsd:import namespace="1b654cce-f4e0-4d67-a035-faaf317904e1"/>
    <xsd:import namespace="92626914-1a50-416b-92fb-da00131fd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54cce-f4e0-4d67-a035-faaf31790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6e093d7-677a-4b54-a0d1-35bbee340e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26914-1a50-416b-92fb-da00131fdab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9748697-ef47-4e12-97d8-e425373ed05a}" ma:internalName="TaxCatchAll" ma:showField="CatchAllData" ma:web="92626914-1a50-416b-92fb-da00131fd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654cce-f4e0-4d67-a035-faaf317904e1">
      <Terms xmlns="http://schemas.microsoft.com/office/infopath/2007/PartnerControls"/>
    </lcf76f155ced4ddcb4097134ff3c332f>
    <TaxCatchAll xmlns="92626914-1a50-416b-92fb-da00131fdab2" xsi:nil="true"/>
  </documentManagement>
</p:properties>
</file>

<file path=customXml/itemProps1.xml><?xml version="1.0" encoding="utf-8"?>
<ds:datastoreItem xmlns:ds="http://schemas.openxmlformats.org/officeDocument/2006/customXml" ds:itemID="{40013F2C-9A72-43D3-8749-A27725A6EB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902CE-BB38-4C59-9D92-1089B589C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54cce-f4e0-4d67-a035-faaf317904e1"/>
    <ds:schemaRef ds:uri="92626914-1a50-416b-92fb-da00131fd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8C5D9B-B703-4FD0-9775-1BF7B2BFB804}">
  <ds:schemaRefs>
    <ds:schemaRef ds:uri="http://schemas.microsoft.com/office/2006/metadata/properties"/>
    <ds:schemaRef ds:uri="http://schemas.microsoft.com/office/infopath/2007/PartnerControls"/>
    <ds:schemaRef ds:uri="1b654cce-f4e0-4d67-a035-faaf317904e1"/>
    <ds:schemaRef ds:uri="92626914-1a50-416b-92fb-da00131fda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2</vt:i4>
      </vt:variant>
    </vt:vector>
  </HeadingPairs>
  <TitlesOfParts>
    <vt:vector size="13" baseType="lpstr">
      <vt:lpstr>TOTALT</vt:lpstr>
      <vt:lpstr>Kst 10</vt:lpstr>
      <vt:lpstr>Kst 20</vt:lpstr>
      <vt:lpstr>Kst 30</vt:lpstr>
      <vt:lpstr>Kst 40</vt:lpstr>
      <vt:lpstr>Kst 50</vt:lpstr>
      <vt:lpstr>Kst 60</vt:lpstr>
      <vt:lpstr>Kst 70</vt:lpstr>
      <vt:lpstr>Kst 75</vt:lpstr>
      <vt:lpstr>Kst 80</vt:lpstr>
      <vt:lpstr>Budgetmall</vt:lpstr>
      <vt:lpstr>TOTALT!Utskriftsområde</vt:lpstr>
      <vt:lpstr>Budgetmall!Utskriftsrubriker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Peter Palander (Västernorrland)</cp:lastModifiedBy>
  <cp:revision/>
  <dcterms:created xsi:type="dcterms:W3CDTF">2017-01-05T13:38:45Z</dcterms:created>
  <dcterms:modified xsi:type="dcterms:W3CDTF">2024-06-11T06:26:12Z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0x0101000167D369E90A5E48B4079FD3A286DFC8</vt:lpwstr>
  </property>
  <property fmtid="{D5CDD505-2E9C-101B-9397-08002B2CF9AE}" pid="3" name="MediaServiceImageTags">
    <vt:lpwstr/>
  </property>
</Properties>
</file>